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financeiro" sheetId="2" state="visible" r:id="rId2"/>
    <sheet name="Movimentos" sheetId="3" state="visible" r:id="rId3"/>
    <sheet name="Caixa por mês" sheetId="4" state="visible" r:id="rId4"/>
    <sheet name="Categorias por mês" sheetId="5" state="visible" r:id="rId5"/>
    <sheet name="Definições" sheetId="6" state="visible" r:id="rId6"/>
  </sheets>
  <definedNames>
    <definedName name="BizName">'Definições'!$B$5</definedName>
    <definedName name="SelYear">'Definições'!$B$6</definedName>
    <definedName name="OpeningBalance">'Definições'!$B$7</definedName>
    <definedName name="TypeList">'Definições'!$D$5:$D$6</definedName>
    <definedName name="CatList">'Definições'!$F$5:$F$34</definedName>
    <definedName name="CatTypes">'Definições'!$G$5:$G$34</definedName>
    <definedName name="PayList">'Definições'!$I$5:$I$34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–&quot;"/>
    <numFmt numFmtId="165" formatCode="yyyy-mm-dd"/>
    <numFmt numFmtId="166" formatCode="dd/mm/yyyy"/>
    <numFmt numFmtId="167" formatCode="mmm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64" fontId="11" fillId="7" borderId="0" applyAlignment="1" pivotButton="0" quotePrefix="0" xfId="0">
      <alignment horizontal="left"/>
    </xf>
    <xf numFmtId="1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4" fontId="4" fillId="0" borderId="1" pivotButton="0" quotePrefix="0" xfId="0"/>
    <xf numFmtId="166" fontId="4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4" fillId="6" borderId="0" pivotButton="0" quotePrefix="0" xfId="0"/>
    <xf numFmtId="164" fontId="4" fillId="6" borderId="0" pivotButton="0" quotePrefix="0" xfId="0"/>
    <xf numFmtId="166" fontId="7" fillId="0" borderId="0" pivotButton="0" quotePrefix="0" xfId="0"/>
    <xf numFmtId="0" fontId="5" fillId="0" borderId="0" pivotButton="0" quotePrefix="0" xfId="0"/>
    <xf numFmtId="164" fontId="4" fillId="6" borderId="1" pivotButton="0" quotePrefix="0" xfId="0"/>
    <xf numFmtId="164" fontId="5" fillId="6" borderId="1" pivotButton="0" quotePrefix="0" xfId="0"/>
    <xf numFmtId="167" fontId="3" fillId="2" borderId="0" applyAlignment="1" pivotButton="0" quotePrefix="0" xfId="0">
      <alignment vertical="center" wrapText="1"/>
    </xf>
    <xf numFmtId="0" fontId="4" fillId="6" borderId="1" pivotButton="0" quotePrefix="0" xfId="0"/>
    <xf numFmtId="2" fontId="4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164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1">
    <dxf>
      <font>
        <b val="1"/>
        <color rgb="00B23A32"/>
      </font>
      <fill>
        <patternFill patternType="solid">
          <fgColor rgb="00F8DEDB"/>
          <bgColor rgb="00F8DE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Entradas e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'Caixa por mês'!C4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'Caixa por mês'!$B$5:$B$16</f>
            </numRef>
          </cat>
          <val>
            <numRef>
              <f>'Caixa por mês'!$C$5:$C$16</f>
            </numRef>
          </val>
        </ser>
        <ser>
          <idx val="1"/>
          <order val="1"/>
          <tx>
            <strRef>
              <f>'Caixa por mês'!D4</f>
            </strRef>
          </tx>
          <spPr>
            <a:solidFill>
              <a:srgbClr val="17191C"/>
            </a:solidFill>
            <a:ln>
              <a:solidFill>
                <a:srgbClr val="17191C"/>
              </a:solidFill>
              <a:prstDash val="solid"/>
            </a:ln>
          </spPr>
          <cat>
            <numRef>
              <f>'Caixa por mês'!$B$5:$B$16</f>
            </numRef>
          </cat>
          <val>
            <numRef>
              <f>'Caixa por mês'!$D$5:$D$16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  <comment ref="B7" authorId="0" shapeId="0">
      <text>
        <t>Valor de exemplo. Introduza o saldo real no início do ano.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A1:J13" headerRowCount="1">
  <autoFilter ref="A1:J13"/>
  <tableColumns count="10">
    <tableColumn id="1" name="Data"/>
    <tableColumn id="2" name="Descrição"/>
    <tableColumn id="3" name="Categoria"/>
    <tableColumn id="4" name="Valor €"/>
    <tableColumn id="5" name="Meio de pagamento"/>
    <tableColumn id="6" name="Fatura ou referência"/>
    <tableColumn id="7" name="Notas"/>
    <tableColumn id="8" name="Tipo"/>
    <tableColumn id="9" name="Entrada (+) / saída (−) €"/>
    <tableColumn id="10" name="Saldo acumulado € (pela ordem das linhas)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Controlo de Receitas e Despesas</t>
        </is>
      </c>
    </row>
    <row r="2">
      <c r="B2" s="3" t="inlineStr">
        <is>
          <t>RotaVoo · Entradas e saídas, categorias e resumo mensal de caixa.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financeiro</t>
        </is>
      </c>
      <c r="C19" s="8" t="inlineStr">
        <is>
          <t>Entradas, saídas, resultado, saldo e maiores custos.</t>
        </is>
      </c>
    </row>
    <row r="20">
      <c r="B20" s="7" t="inlineStr">
        <is>
          <t>Movimentos</t>
        </is>
      </c>
      <c r="C20" s="8" t="inlineStr">
        <is>
          <t>Uma linha por pagamento recebido ou feito. A categoria define se é receita ou despesa.</t>
        </is>
      </c>
    </row>
    <row r="21">
      <c r="B21" s="7" t="inlineStr">
        <is>
          <t>Caixa por mês</t>
        </is>
      </c>
      <c r="C21" s="8" t="inlineStr">
        <is>
          <t>Entradas, saídas e saldo no fim de cada mês.</t>
        </is>
      </c>
    </row>
    <row r="22">
      <c r="B22" s="7" t="inlineStr">
        <is>
          <t>Categorias por mês</t>
        </is>
      </c>
      <c r="C22" s="8" t="inlineStr">
        <is>
          <t>Todas as categorias em todos os meses do ano.</t>
        </is>
      </c>
    </row>
    <row r="23">
      <c r="B23" s="7" t="inlineStr">
        <is>
          <t>Definições</t>
        </is>
      </c>
      <c r="C23" s="8" t="inlineStr">
        <is>
          <t>Nome, ano, listas e valores usados em todas as folhas.</t>
        </is>
      </c>
    </row>
    <row r="25">
      <c r="B25" s="6" t="inlineStr">
        <is>
          <t>Bom saber</t>
        </is>
      </c>
    </row>
    <row r="26">
      <c r="B26" s="7" t="inlineStr">
        <is>
          <t>Capacidade</t>
        </is>
      </c>
      <c r="C26" s="8" t="inlineStr">
        <is>
          <t>Cada folha de dados está pronta para 1000 linhas. Para mais, copie a última linha para baixo: as fórmulas verdes acompanham.</t>
        </is>
      </c>
    </row>
    <row r="27">
      <c r="B27" s="7" t="inlineStr">
        <is>
          <t>Google Sheets</t>
        </is>
      </c>
      <c r="C27" s="8" t="inlineStr">
        <is>
          <t>Carregue o ficheiro no Google Drive e escolha Abrir com o Google Sheets. Fórmulas, listas e gráficos mantêm-se.</t>
        </is>
      </c>
    </row>
    <row r="28">
      <c r="B28" s="7" t="inlineStr">
        <is>
          <t>Datas</t>
        </is>
      </c>
      <c r="C28" s="8" t="inlineStr">
        <is>
          <t>Introduza datas como dia/mês/ano e horas como hh:mm.</t>
        </is>
      </c>
    </row>
    <row r="29">
      <c r="B29" s="7" t="inlineStr">
        <is>
          <t>Não é software certificado</t>
        </is>
      </c>
      <c r="C29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31">
      <c r="B31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financeiro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Movimentos.</t>
        </is>
      </c>
    </row>
    <row r="5">
      <c r="B5" s="14" t="inlineStr">
        <is>
          <t>Este ano</t>
        </is>
      </c>
    </row>
    <row r="6">
      <c r="B6" s="15" t="inlineStr">
        <is>
          <t>Entradas</t>
        </is>
      </c>
      <c r="D6" s="15" t="inlineStr">
        <is>
          <t>Saídas</t>
        </is>
      </c>
      <c r="F6" s="15" t="inlineStr">
        <is>
          <t>Resultado líquido (caixa)</t>
        </is>
      </c>
      <c r="H6" s="15" t="inlineStr">
        <is>
          <t>Saldo após os movimentos do ano</t>
        </is>
      </c>
    </row>
    <row r="7">
      <c r="B7" s="16">
        <f>'Caixa por mês'!C17</f>
        <v/>
      </c>
      <c r="D7" s="16">
        <f>'Caixa por mês'!D17</f>
        <v/>
      </c>
      <c r="F7" s="16">
        <f>'Caixa por mês'!E17</f>
        <v/>
      </c>
      <c r="H7" s="16">
        <f>'Caixa por mês'!F17</f>
        <v/>
      </c>
    </row>
    <row r="9">
      <c r="B9" s="14" t="inlineStr">
        <is>
          <t>Atenção</t>
        </is>
      </c>
    </row>
    <row r="10">
      <c r="B10" s="15" t="inlineStr">
        <is>
          <t>Saída média mensal até agora</t>
        </is>
      </c>
      <c r="D10" s="15" t="inlineStr">
        <is>
          <t>Linhas com categoria desconhecida</t>
        </is>
      </c>
    </row>
    <row r="11">
      <c r="B11" s="16">
        <f>IFERROR('Caixa por mês'!D17/IF(YEAR(TODAY())=SelYear,MONTH(TODAY()),12),0)</f>
        <v/>
      </c>
      <c r="D11" s="17">
        <f>COUNTIF('Movimentos'!$H$2:$H$13,"Verificar categoria")</f>
        <v/>
      </c>
    </row>
    <row r="13">
      <c r="B13" s="14" t="inlineStr">
        <is>
          <t>Maiores custos este ano</t>
        </is>
      </c>
    </row>
    <row r="14">
      <c r="B14" s="18" t="inlineStr">
        <is>
          <t>Categoria</t>
        </is>
      </c>
      <c r="C14" s="18" t="inlineStr">
        <is>
          <t>Total €</t>
        </is>
      </c>
    </row>
    <row r="15">
      <c r="B15" s="19">
        <f>IFERROR(INDEX('Categorias por mês'!$A$5:$A$34,MATCH(LARGE('Categorias por mês'!$P$5:$P$34,1),'Categorias por mês'!$P$5:$P$34,0)),"")</f>
        <v/>
      </c>
      <c r="C15" s="20">
        <f>IFERROR(IF(LARGE('Categorias por mês'!$P$5:$P$34,1)&lt;=0,"",INDEX('Categorias por mês'!$O$5:$O$34,MATCH(LARGE('Categorias por mês'!$P$5:$P$34,1),'Categorias por mês'!$P$5:$P$34,0))),"")</f>
        <v/>
      </c>
    </row>
    <row r="16">
      <c r="B16" s="19">
        <f>IFERROR(INDEX('Categorias por mês'!$A$5:$A$34,MATCH(LARGE('Categorias por mês'!$P$5:$P$34,2),'Categorias por mês'!$P$5:$P$34,0)),"")</f>
        <v/>
      </c>
      <c r="C16" s="20">
        <f>IFERROR(IF(LARGE('Categorias por mês'!$P$5:$P$34,2)&lt;=0,"",INDEX('Categorias por mês'!$O$5:$O$34,MATCH(LARGE('Categorias por mês'!$P$5:$P$34,2),'Categorias por mês'!$P$5:$P$34,0))),"")</f>
        <v/>
      </c>
    </row>
    <row r="17">
      <c r="B17" s="19">
        <f>IFERROR(INDEX('Categorias por mês'!$A$5:$A$34,MATCH(LARGE('Categorias por mês'!$P$5:$P$34,3),'Categorias por mês'!$P$5:$P$34,0)),"")</f>
        <v/>
      </c>
      <c r="C17" s="20">
        <f>IFERROR(IF(LARGE('Categorias por mês'!$P$5:$P$34,3)&lt;=0,"",INDEX('Categorias por mês'!$O$5:$O$34,MATCH(LARGE('Categorias por mês'!$P$5:$P$34,3),'Categorias por mês'!$P$5:$P$34,0))),"")</f>
        <v/>
      </c>
    </row>
    <row r="18">
      <c r="B18" s="19">
        <f>IFERROR(INDEX('Categorias por mês'!$A$5:$A$34,MATCH(LARGE('Categorias por mês'!$P$5:$P$34,4),'Categorias por mês'!$P$5:$P$34,0)),"")</f>
        <v/>
      </c>
      <c r="C18" s="20">
        <f>IFERROR(IF(LARGE('Categorias por mês'!$P$5:$P$34,4)&lt;=0,"",INDEX('Categorias por mês'!$O$5:$O$34,MATCH(LARGE('Categorias por mês'!$P$5:$P$34,4),'Categorias por mês'!$P$5:$P$34,0))),"")</f>
        <v/>
      </c>
    </row>
    <row r="19">
      <c r="B19" s="19">
        <f>IFERROR(INDEX('Categorias por mês'!$A$5:$A$34,MATCH(LARGE('Categorias por mês'!$P$5:$P$34,5),'Categorias por mês'!$P$5:$P$34,0)),"")</f>
        <v/>
      </c>
      <c r="C19" s="20">
        <f>IFERROR(IF(LARGE('Categorias por mês'!$P$5:$P$34,5)&lt;=0,"",INDEX('Categorias por mês'!$O$5:$O$34,MATCH(LARGE('Categorias por mês'!$P$5:$P$34,5),'Categorias por mês'!$P$5:$P$34,0))),"")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3" customWidth="1" min="4" max="4"/>
    <col width="16" customWidth="1" min="5" max="5"/>
    <col width="18" customWidth="1" min="6" max="6"/>
    <col width="24" customWidth="1" min="7" max="7"/>
    <col width="10" customWidth="1" min="8" max="8"/>
    <col width="15" customWidth="1" min="9" max="9"/>
    <col width="17" customWidth="1" min="10" max="10"/>
  </cols>
  <sheetData>
    <row r="1" ht="32" customHeight="1">
      <c r="A1" s="18" t="inlineStr">
        <is>
          <t>Data</t>
        </is>
      </c>
      <c r="B1" s="18" t="inlineStr">
        <is>
          <t>Descrição</t>
        </is>
      </c>
      <c r="C1" s="18" t="inlineStr">
        <is>
          <t>Categoria</t>
        </is>
      </c>
      <c r="D1" s="18" t="inlineStr">
        <is>
          <t>Valor €</t>
        </is>
      </c>
      <c r="E1" s="18" t="inlineStr">
        <is>
          <t>Meio de pagamento</t>
        </is>
      </c>
      <c r="F1" s="18" t="inlineStr">
        <is>
          <t>Fatura ou referência</t>
        </is>
      </c>
      <c r="G1" s="18" t="inlineStr">
        <is>
          <t>Notas</t>
        </is>
      </c>
      <c r="H1" s="18" t="inlineStr">
        <is>
          <t>Tipo</t>
        </is>
      </c>
      <c r="I1" s="18" t="inlineStr">
        <is>
          <t>Entrada (+) / saída (−) €</t>
        </is>
      </c>
      <c r="J1" s="18" t="inlineStr">
        <is>
          <t>Saldo acumulado € (pela ordem das linhas)</t>
        </is>
      </c>
    </row>
    <row r="2">
      <c r="A2" s="21" t="n">
        <v>46390</v>
      </c>
      <c r="B2" s="22" t="inlineStr">
        <is>
          <t>Renda de janeiro</t>
        </is>
      </c>
      <c r="C2" s="22" t="inlineStr">
        <is>
          <t>Renda</t>
        </is>
      </c>
      <c r="D2" s="23" t="n">
        <v>850</v>
      </c>
      <c r="E2" s="22" t="inlineStr">
        <is>
          <t>Débito direto</t>
        </is>
      </c>
      <c r="F2" s="22" t="inlineStr">
        <is>
          <t>REC-0101</t>
        </is>
      </c>
      <c r="G2" s="22" t="n"/>
      <c r="H2" s="24">
        <f>IF(C2="","",IFERROR(INDEX(CatTypes,MATCH(C2,CatList,0)),"Verificar categoria"))</f>
        <v/>
      </c>
      <c r="I2" s="25">
        <f>IF(OR(D2="",H2=""),"",IF(H2="Receita",D2,IF(H2="Despesa",-D2,"")))</f>
        <v/>
      </c>
      <c r="J2" s="25">
        <f>IF(I2="","",OpeningBalance+SUM($I$2:I2))</f>
        <v/>
      </c>
    </row>
    <row r="3">
      <c r="A3" s="21" t="n">
        <v>46395</v>
      </c>
      <c r="B3" s="22" t="inlineStr">
        <is>
          <t>Fatura FT 2027/1 Café Aurora</t>
        </is>
      </c>
      <c r="C3" s="22" t="inlineStr">
        <is>
          <t>Vendas</t>
        </is>
      </c>
      <c r="D3" s="23" t="n">
        <v>2400</v>
      </c>
      <c r="E3" s="22" t="inlineStr">
        <is>
          <t>Transferência</t>
        </is>
      </c>
      <c r="F3" s="22" t="inlineStr">
        <is>
          <t>FT 2027/1</t>
        </is>
      </c>
      <c r="G3" s="22" t="n"/>
      <c r="H3" s="24">
        <f>IF(C3="","",IFERROR(INDEX(CatTypes,MATCH(C3,CatList,0)),"Verificar categoria"))</f>
        <v/>
      </c>
      <c r="I3" s="25">
        <f>IF(OR(D3="",H3=""),"",IF(H3="Receita",D3,IF(H3="Despesa",-D3,"")))</f>
        <v/>
      </c>
      <c r="J3" s="25">
        <f>IF(I3="","",OpeningBalance+SUM($I$2:I3))</f>
        <v/>
      </c>
    </row>
    <row r="4">
      <c r="A4" s="21" t="n">
        <v>46397</v>
      </c>
      <c r="B4" s="22" t="inlineStr">
        <is>
          <t>Madeira e ferragens</t>
        </is>
      </c>
      <c r="C4" s="22" t="inlineStr">
        <is>
          <t>Fornecedores e materiais</t>
        </is>
      </c>
      <c r="D4" s="23" t="n">
        <v>640</v>
      </c>
      <c r="E4" s="22" t="inlineStr">
        <is>
          <t>Cartão</t>
        </is>
      </c>
      <c r="F4" s="22" t="inlineStr">
        <is>
          <t>FT A/381</t>
        </is>
      </c>
      <c r="G4" s="22" t="n"/>
      <c r="H4" s="24">
        <f>IF(C4="","",IFERROR(INDEX(CatTypes,MATCH(C4,CatList,0)),"Verificar categoria"))</f>
        <v/>
      </c>
      <c r="I4" s="25">
        <f>IF(OR(D4="",H4=""),"",IF(H4="Receita",D4,IF(H4="Despesa",-D4,"")))</f>
        <v/>
      </c>
      <c r="J4" s="25">
        <f>IF(I4="","",OpeningBalance+SUM($I$2:I4))</f>
        <v/>
      </c>
    </row>
    <row r="5">
      <c r="A5" s="21" t="n">
        <v>46415</v>
      </c>
      <c r="B5" s="22" t="inlineStr">
        <is>
          <t>Salários de janeiro</t>
        </is>
      </c>
      <c r="C5" s="22" t="inlineStr">
        <is>
          <t>Salários</t>
        </is>
      </c>
      <c r="D5" s="23" t="n">
        <v>2600</v>
      </c>
      <c r="E5" s="22" t="inlineStr">
        <is>
          <t>Transferência</t>
        </is>
      </c>
      <c r="F5" s="22" t="n"/>
      <c r="G5" s="22" t="n"/>
      <c r="H5" s="24">
        <f>IF(C5="","",IFERROR(INDEX(CatTypes,MATCH(C5,CatList,0)),"Verificar categoria"))</f>
        <v/>
      </c>
      <c r="I5" s="25">
        <f>IF(OR(D5="",H5=""),"",IF(H5="Receita",D5,IF(H5="Despesa",-D5,"")))</f>
        <v/>
      </c>
      <c r="J5" s="25">
        <f>IF(I5="","",OpeningBalance+SUM($I$2:I5))</f>
        <v/>
      </c>
    </row>
    <row r="6">
      <c r="A6" s="21" t="n">
        <v>46415</v>
      </c>
      <c r="B6" s="22" t="inlineStr">
        <is>
          <t>Segurança Social janeiro</t>
        </is>
      </c>
      <c r="C6" s="22" t="inlineStr">
        <is>
          <t>Segurança Social</t>
        </is>
      </c>
      <c r="D6" s="23" t="n">
        <v>618</v>
      </c>
      <c r="E6" s="22" t="inlineStr">
        <is>
          <t>Débito direto</t>
        </is>
      </c>
      <c r="F6" s="22" t="n"/>
      <c r="G6" s="22" t="n"/>
      <c r="H6" s="24">
        <f>IF(C6="","",IFERROR(INDEX(CatTypes,MATCH(C6,CatList,0)),"Verificar categoria"))</f>
        <v/>
      </c>
      <c r="I6" s="25">
        <f>IF(OR(D6="",H6=""),"",IF(H6="Receita",D6,IF(H6="Despesa",-D6,"")))</f>
        <v/>
      </c>
      <c r="J6" s="25">
        <f>IF(I6="","",OpeningBalance+SUM($I$2:I6))</f>
        <v/>
      </c>
    </row>
    <row r="7">
      <c r="A7" s="21" t="n">
        <v>46421</v>
      </c>
      <c r="B7" s="22" t="inlineStr">
        <is>
          <t>Renda de fevereiro</t>
        </is>
      </c>
      <c r="C7" s="22" t="inlineStr">
        <is>
          <t>Renda</t>
        </is>
      </c>
      <c r="D7" s="23" t="n">
        <v>850</v>
      </c>
      <c r="E7" s="22" t="inlineStr">
        <is>
          <t>Débito direto</t>
        </is>
      </c>
      <c r="F7" s="22" t="inlineStr">
        <is>
          <t>REC-0201</t>
        </is>
      </c>
      <c r="G7" s="22" t="n"/>
      <c r="H7" s="24">
        <f>IF(C7="","",IFERROR(INDEX(CatTypes,MATCH(C7,CatList,0)),"Verificar categoria"))</f>
        <v/>
      </c>
      <c r="I7" s="25">
        <f>IF(OR(D7="",H7=""),"",IF(H7="Receita",D7,IF(H7="Despesa",-D7,"")))</f>
        <v/>
      </c>
      <c r="J7" s="25">
        <f>IF(I7="","",OpeningBalance+SUM($I$2:I7))</f>
        <v/>
      </c>
    </row>
    <row r="8">
      <c r="A8" s="21" t="n">
        <v>46423</v>
      </c>
      <c r="B8" s="22" t="inlineStr">
        <is>
          <t>Fatura FT 2027/2 Studio Nove</t>
        </is>
      </c>
      <c r="C8" s="22" t="inlineStr">
        <is>
          <t>Serviços</t>
        </is>
      </c>
      <c r="D8" s="23" t="n">
        <v>1200</v>
      </c>
      <c r="E8" s="22" t="inlineStr">
        <is>
          <t>Transferência</t>
        </is>
      </c>
      <c r="F8" s="22" t="inlineStr">
        <is>
          <t>FT 2027/2</t>
        </is>
      </c>
      <c r="G8" s="22" t="n"/>
      <c r="H8" s="24">
        <f>IF(C8="","",IFERROR(INDEX(CatTypes,MATCH(C8,CatList,0)),"Verificar categoria"))</f>
        <v/>
      </c>
      <c r="I8" s="25">
        <f>IF(OR(D8="",H8=""),"",IF(H8="Receita",D8,IF(H8="Despesa",-D8,"")))</f>
        <v/>
      </c>
      <c r="J8" s="25">
        <f>IF(I8="","",OpeningBalance+SUM($I$2:I8))</f>
        <v/>
      </c>
    </row>
    <row r="9">
      <c r="A9" s="21" t="n">
        <v>46430</v>
      </c>
      <c r="B9" s="22" t="inlineStr">
        <is>
          <t>Eletricidade</t>
        </is>
      </c>
      <c r="C9" s="22" t="inlineStr">
        <is>
          <t>Água, luz e gás</t>
        </is>
      </c>
      <c r="D9" s="23" t="n">
        <v>96.40000000000001</v>
      </c>
      <c r="E9" s="22" t="inlineStr">
        <is>
          <t>Débito direto</t>
        </is>
      </c>
      <c r="F9" s="22" t="n"/>
      <c r="G9" s="22" t="n"/>
      <c r="H9" s="24">
        <f>IF(C9="","",IFERROR(INDEX(CatTypes,MATCH(C9,CatList,0)),"Verificar categoria"))</f>
        <v/>
      </c>
      <c r="I9" s="25">
        <f>IF(OR(D9="",H9=""),"",IF(H9="Receita",D9,IF(H9="Despesa",-D9,"")))</f>
        <v/>
      </c>
      <c r="J9" s="25">
        <f>IF(I9="","",OpeningBalance+SUM($I$2:I9))</f>
        <v/>
      </c>
    </row>
    <row r="10">
      <c r="A10" s="21" t="n">
        <v>46433</v>
      </c>
      <c r="B10" s="22" t="inlineStr">
        <is>
          <t>Anúncios nas redes sociais</t>
        </is>
      </c>
      <c r="C10" s="22" t="inlineStr">
        <is>
          <t>Marketing</t>
        </is>
      </c>
      <c r="D10" s="23" t="n">
        <v>120</v>
      </c>
      <c r="E10" s="22" t="inlineStr">
        <is>
          <t>Cartão</t>
        </is>
      </c>
      <c r="F10" s="22" t="n"/>
      <c r="G10" s="22" t="n"/>
      <c r="H10" s="24">
        <f>IF(C10="","",IFERROR(INDEX(CatTypes,MATCH(C10,CatList,0)),"Verificar categoria"))</f>
        <v/>
      </c>
      <c r="I10" s="25">
        <f>IF(OR(D10="",H10=""),"",IF(H10="Receita",D10,IF(H10="Despesa",-D10,"")))</f>
        <v/>
      </c>
      <c r="J10" s="25">
        <f>IF(I10="","",OpeningBalance+SUM($I$2:I10))</f>
        <v/>
      </c>
    </row>
    <row r="11">
      <c r="A11" s="21" t="n">
        <v>46444</v>
      </c>
      <c r="B11" s="22" t="inlineStr">
        <is>
          <t>Salários de fevereiro</t>
        </is>
      </c>
      <c r="C11" s="22" t="inlineStr">
        <is>
          <t>Salários</t>
        </is>
      </c>
      <c r="D11" s="23" t="n">
        <v>2600</v>
      </c>
      <c r="E11" s="22" t="inlineStr">
        <is>
          <t>Transferência</t>
        </is>
      </c>
      <c r="F11" s="22" t="n"/>
      <c r="G11" s="22" t="n"/>
      <c r="H11" s="24">
        <f>IF(C11="","",IFERROR(INDEX(CatTypes,MATCH(C11,CatList,0)),"Verificar categoria"))</f>
        <v/>
      </c>
      <c r="I11" s="25">
        <f>IF(OR(D11="",H11=""),"",IF(H11="Receita",D11,IF(H11="Despesa",-D11,"")))</f>
        <v/>
      </c>
      <c r="J11" s="25">
        <f>IF(I11="","",OpeningBalance+SUM($I$2:I11))</f>
        <v/>
      </c>
    </row>
    <row r="12">
      <c r="A12" s="21" t="n">
        <v>46444</v>
      </c>
      <c r="B12" s="22" t="inlineStr">
        <is>
          <t>Segurança Social fevereiro</t>
        </is>
      </c>
      <c r="C12" s="22" t="inlineStr">
        <is>
          <t>Segurança Social</t>
        </is>
      </c>
      <c r="D12" s="23" t="n">
        <v>618</v>
      </c>
      <c r="E12" s="22" t="inlineStr">
        <is>
          <t>Débito direto</t>
        </is>
      </c>
      <c r="F12" s="22" t="n"/>
      <c r="G12" s="22" t="n"/>
      <c r="H12" s="24">
        <f>IF(C12="","",IFERROR(INDEX(CatTypes,MATCH(C12,CatList,0)),"Verificar categoria"))</f>
        <v/>
      </c>
      <c r="I12" s="25">
        <f>IF(OR(D12="",H12=""),"",IF(H12="Receita",D12,IF(H12="Despesa",-D12,"")))</f>
        <v/>
      </c>
      <c r="J12" s="25">
        <f>IF(I12="","",OpeningBalance+SUM($I$2:I12))</f>
        <v/>
      </c>
    </row>
    <row r="13">
      <c r="A13" s="21" t="n">
        <v>46449</v>
      </c>
      <c r="B13" s="22" t="inlineStr">
        <is>
          <t>Renda de março</t>
        </is>
      </c>
      <c r="C13" s="22" t="inlineStr">
        <is>
          <t>Renda</t>
        </is>
      </c>
      <c r="D13" s="23" t="n">
        <v>850</v>
      </c>
      <c r="E13" s="22" t="inlineStr">
        <is>
          <t>Débito direto</t>
        </is>
      </c>
      <c r="F13" s="22" t="inlineStr">
        <is>
          <t>REC-0301</t>
        </is>
      </c>
      <c r="G13" s="22" t="n"/>
      <c r="H13" s="24">
        <f>IF(C13="","",IFERROR(INDEX(CatTypes,MATCH(C13,CatList,0)),"Verificar categoria"))</f>
        <v/>
      </c>
      <c r="I13" s="25">
        <f>IF(OR(D13="",H13=""),"",IF(H13="Receita",D13,IF(H13="Despesa",-D13,"")))</f>
        <v/>
      </c>
      <c r="J13" s="25">
        <f>IF(I13="","",OpeningBalance+SUM($I$2:I13))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H2:H13">
    <cfRule type="cellIs" priority="1" operator="equal" dxfId="0">
      <formula>"Verificar categoria"</formula>
    </cfRule>
  </conditionalFormatting>
  <dataValidations count="3">
    <dataValidation sqref="C2:C13" showDropDown="0" showInputMessage="0" showErrorMessage="1" allowBlank="1" errorTitle="Fora da lista" error="Escolha um valor da lista (edite as listas nas Definições)." type="list">
      <formula1>=CatList</formula1>
    </dataValidation>
    <dataValidation sqref="D2:D13" showDropDown="0" showInputMessage="0" showErrorMessage="1" allowBlank="1" error="Introduza um número." type="decimal" operator="greaterThanOrEqual">
      <formula1>0</formula1>
    </dataValidation>
    <dataValidation sqref="E2:E13" showDropDown="0" showInputMessage="0" showErrorMessage="1" allowBlank="1" errorTitle="Fora da lista" error="Escolha um valor da lista (edite as listas nas Definições)." type="list">
      <formula1>=PayList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>
      <c r="A1" s="1" t="inlineStr">
        <is>
          <t>Caixa por mês</t>
        </is>
      </c>
    </row>
    <row r="2">
      <c r="A2" s="3" t="inlineStr">
        <is>
          <t>Entradas e saídas por mês do ano definido, pela data do movimento.</t>
        </is>
      </c>
    </row>
    <row r="4" ht="32" customHeight="1">
      <c r="A4" s="18" t="inlineStr">
        <is>
          <t>Início do mês</t>
        </is>
      </c>
      <c r="B4" s="18" t="inlineStr">
        <is>
          <t>Mês</t>
        </is>
      </c>
      <c r="C4" s="18" t="inlineStr">
        <is>
          <t>Entradas €</t>
        </is>
      </c>
      <c r="D4" s="18" t="inlineStr">
        <is>
          <t>Saídas €</t>
        </is>
      </c>
      <c r="E4" s="18" t="inlineStr">
        <is>
          <t>Líquido €</t>
        </is>
      </c>
      <c r="F4" s="18" t="inlineStr">
        <is>
          <t>Saldo no fim do mês €</t>
        </is>
      </c>
    </row>
    <row r="5">
      <c r="A5" s="26">
        <f>DATE(SelYear,1,1)</f>
        <v/>
      </c>
      <c r="B5" s="27" t="inlineStr">
        <is>
          <t>Jan</t>
        </is>
      </c>
      <c r="C5" s="28">
        <f>SUMIFS('Movimentos'!$D$2:$D$13,'Movimentos'!$H$2:$H$13,"Receita",'Movimentos'!$A$2:$A$13,"&gt;="&amp;$A5,'Movimentos'!$A$2:$A$13,"&lt;"&amp;DATE(YEAR($A5),MONTH($A5)+1,1))</f>
        <v/>
      </c>
      <c r="D5" s="28">
        <f>SUMIFS('Movimentos'!$D$2:$D$13,'Movimentos'!$H$2:$H$13,"Despesa",'Movimentos'!$A$2:$A$13,"&gt;="&amp;$A5,'Movimentos'!$A$2:$A$13,"&lt;"&amp;DATE(YEAR($A5),MONTH($A5)+1,1))</f>
        <v/>
      </c>
      <c r="E5" s="28">
        <f>C5-D5</f>
        <v/>
      </c>
      <c r="F5" s="28">
        <f>OpeningBalance+E5</f>
        <v/>
      </c>
    </row>
    <row r="6">
      <c r="A6" s="26">
        <f>DATE(SelYear,2,1)</f>
        <v/>
      </c>
      <c r="B6" s="27" t="inlineStr">
        <is>
          <t>Fev</t>
        </is>
      </c>
      <c r="C6" s="28">
        <f>SUMIFS('Movimentos'!$D$2:$D$13,'Movimentos'!$H$2:$H$13,"Receita",'Movimentos'!$A$2:$A$13,"&gt;="&amp;$A6,'Movimentos'!$A$2:$A$13,"&lt;"&amp;DATE(YEAR($A6),MONTH($A6)+1,1))</f>
        <v/>
      </c>
      <c r="D6" s="28">
        <f>SUMIFS('Movimentos'!$D$2:$D$13,'Movimentos'!$H$2:$H$13,"Despesa",'Movimentos'!$A$2:$A$13,"&gt;="&amp;$A6,'Movimentos'!$A$2:$A$13,"&lt;"&amp;DATE(YEAR($A6),MONTH($A6)+1,1))</f>
        <v/>
      </c>
      <c r="E6" s="28">
        <f>C6-D6</f>
        <v/>
      </c>
      <c r="F6" s="28">
        <f>F5+E6</f>
        <v/>
      </c>
    </row>
    <row r="7">
      <c r="A7" s="26">
        <f>DATE(SelYear,3,1)</f>
        <v/>
      </c>
      <c r="B7" s="27" t="inlineStr">
        <is>
          <t>Mar</t>
        </is>
      </c>
      <c r="C7" s="28">
        <f>SUMIFS('Movimentos'!$D$2:$D$13,'Movimentos'!$H$2:$H$13,"Receita",'Movimentos'!$A$2:$A$13,"&gt;="&amp;$A7,'Movimentos'!$A$2:$A$13,"&lt;"&amp;DATE(YEAR($A7),MONTH($A7)+1,1))</f>
        <v/>
      </c>
      <c r="D7" s="28">
        <f>SUMIFS('Movimentos'!$D$2:$D$13,'Movimentos'!$H$2:$H$13,"Despesa",'Movimentos'!$A$2:$A$13,"&gt;="&amp;$A7,'Movimentos'!$A$2:$A$13,"&lt;"&amp;DATE(YEAR($A7),MONTH($A7)+1,1))</f>
        <v/>
      </c>
      <c r="E7" s="28">
        <f>C7-D7</f>
        <v/>
      </c>
      <c r="F7" s="28">
        <f>F6+E7</f>
        <v/>
      </c>
    </row>
    <row r="8">
      <c r="A8" s="26">
        <f>DATE(SelYear,4,1)</f>
        <v/>
      </c>
      <c r="B8" s="27" t="inlineStr">
        <is>
          <t>Abr</t>
        </is>
      </c>
      <c r="C8" s="28">
        <f>SUMIFS('Movimentos'!$D$2:$D$13,'Movimentos'!$H$2:$H$13,"Receita",'Movimentos'!$A$2:$A$13,"&gt;="&amp;$A8,'Movimentos'!$A$2:$A$13,"&lt;"&amp;DATE(YEAR($A8),MONTH($A8)+1,1))</f>
        <v/>
      </c>
      <c r="D8" s="28">
        <f>SUMIFS('Movimentos'!$D$2:$D$13,'Movimentos'!$H$2:$H$13,"Despesa",'Movimentos'!$A$2:$A$13,"&gt;="&amp;$A8,'Movimentos'!$A$2:$A$13,"&lt;"&amp;DATE(YEAR($A8),MONTH($A8)+1,1))</f>
        <v/>
      </c>
      <c r="E8" s="28">
        <f>C8-D8</f>
        <v/>
      </c>
      <c r="F8" s="28">
        <f>F7+E8</f>
        <v/>
      </c>
    </row>
    <row r="9">
      <c r="A9" s="26">
        <f>DATE(SelYear,5,1)</f>
        <v/>
      </c>
      <c r="B9" s="27" t="inlineStr">
        <is>
          <t>Mai</t>
        </is>
      </c>
      <c r="C9" s="28">
        <f>SUMIFS('Movimentos'!$D$2:$D$13,'Movimentos'!$H$2:$H$13,"Receita",'Movimentos'!$A$2:$A$13,"&gt;="&amp;$A9,'Movimentos'!$A$2:$A$13,"&lt;"&amp;DATE(YEAR($A9),MONTH($A9)+1,1))</f>
        <v/>
      </c>
      <c r="D9" s="28">
        <f>SUMIFS('Movimentos'!$D$2:$D$13,'Movimentos'!$H$2:$H$13,"Despesa",'Movimentos'!$A$2:$A$13,"&gt;="&amp;$A9,'Movimentos'!$A$2:$A$13,"&lt;"&amp;DATE(YEAR($A9),MONTH($A9)+1,1))</f>
        <v/>
      </c>
      <c r="E9" s="28">
        <f>C9-D9</f>
        <v/>
      </c>
      <c r="F9" s="28">
        <f>F8+E9</f>
        <v/>
      </c>
    </row>
    <row r="10">
      <c r="A10" s="26">
        <f>DATE(SelYear,6,1)</f>
        <v/>
      </c>
      <c r="B10" s="27" t="inlineStr">
        <is>
          <t>Jun</t>
        </is>
      </c>
      <c r="C10" s="28">
        <f>SUMIFS('Movimentos'!$D$2:$D$13,'Movimentos'!$H$2:$H$13,"Receita",'Movimentos'!$A$2:$A$13,"&gt;="&amp;$A10,'Movimentos'!$A$2:$A$13,"&lt;"&amp;DATE(YEAR($A10),MONTH($A10)+1,1))</f>
        <v/>
      </c>
      <c r="D10" s="28">
        <f>SUMIFS('Movimentos'!$D$2:$D$13,'Movimentos'!$H$2:$H$13,"Despesa",'Movimentos'!$A$2:$A$13,"&gt;="&amp;$A10,'Movimentos'!$A$2:$A$13,"&lt;"&amp;DATE(YEAR($A10),MONTH($A10)+1,1))</f>
        <v/>
      </c>
      <c r="E10" s="28">
        <f>C10-D10</f>
        <v/>
      </c>
      <c r="F10" s="28">
        <f>F9+E10</f>
        <v/>
      </c>
    </row>
    <row r="11">
      <c r="A11" s="26">
        <f>DATE(SelYear,7,1)</f>
        <v/>
      </c>
      <c r="B11" s="27" t="inlineStr">
        <is>
          <t>Jul</t>
        </is>
      </c>
      <c r="C11" s="28">
        <f>SUMIFS('Movimentos'!$D$2:$D$13,'Movimentos'!$H$2:$H$13,"Receita",'Movimentos'!$A$2:$A$13,"&gt;="&amp;$A11,'Movimentos'!$A$2:$A$13,"&lt;"&amp;DATE(YEAR($A11),MONTH($A11)+1,1))</f>
        <v/>
      </c>
      <c r="D11" s="28">
        <f>SUMIFS('Movimentos'!$D$2:$D$13,'Movimentos'!$H$2:$H$13,"Despesa",'Movimentos'!$A$2:$A$13,"&gt;="&amp;$A11,'Movimentos'!$A$2:$A$13,"&lt;"&amp;DATE(YEAR($A11),MONTH($A11)+1,1))</f>
        <v/>
      </c>
      <c r="E11" s="28">
        <f>C11-D11</f>
        <v/>
      </c>
      <c r="F11" s="28">
        <f>F10+E11</f>
        <v/>
      </c>
    </row>
    <row r="12">
      <c r="A12" s="26">
        <f>DATE(SelYear,8,1)</f>
        <v/>
      </c>
      <c r="B12" s="27" t="inlineStr">
        <is>
          <t>Ago</t>
        </is>
      </c>
      <c r="C12" s="28">
        <f>SUMIFS('Movimentos'!$D$2:$D$13,'Movimentos'!$H$2:$H$13,"Receita",'Movimentos'!$A$2:$A$13,"&gt;="&amp;$A12,'Movimentos'!$A$2:$A$13,"&lt;"&amp;DATE(YEAR($A12),MONTH($A12)+1,1))</f>
        <v/>
      </c>
      <c r="D12" s="28">
        <f>SUMIFS('Movimentos'!$D$2:$D$13,'Movimentos'!$H$2:$H$13,"Despesa",'Movimentos'!$A$2:$A$13,"&gt;="&amp;$A12,'Movimentos'!$A$2:$A$13,"&lt;"&amp;DATE(YEAR($A12),MONTH($A12)+1,1))</f>
        <v/>
      </c>
      <c r="E12" s="28">
        <f>C12-D12</f>
        <v/>
      </c>
      <c r="F12" s="28">
        <f>F11+E12</f>
        <v/>
      </c>
    </row>
    <row r="13">
      <c r="A13" s="26">
        <f>DATE(SelYear,9,1)</f>
        <v/>
      </c>
      <c r="B13" s="27" t="inlineStr">
        <is>
          <t>Set</t>
        </is>
      </c>
      <c r="C13" s="28">
        <f>SUMIFS('Movimentos'!$D$2:$D$13,'Movimentos'!$H$2:$H$13,"Receita",'Movimentos'!$A$2:$A$13,"&gt;="&amp;$A13,'Movimentos'!$A$2:$A$13,"&lt;"&amp;DATE(YEAR($A13),MONTH($A13)+1,1))</f>
        <v/>
      </c>
      <c r="D13" s="28">
        <f>SUMIFS('Movimentos'!$D$2:$D$13,'Movimentos'!$H$2:$H$13,"Despesa",'Movimentos'!$A$2:$A$13,"&gt;="&amp;$A13,'Movimentos'!$A$2:$A$13,"&lt;"&amp;DATE(YEAR($A13),MONTH($A13)+1,1))</f>
        <v/>
      </c>
      <c r="E13" s="28">
        <f>C13-D13</f>
        <v/>
      </c>
      <c r="F13" s="28">
        <f>F12+E13</f>
        <v/>
      </c>
    </row>
    <row r="14">
      <c r="A14" s="26">
        <f>DATE(SelYear,10,1)</f>
        <v/>
      </c>
      <c r="B14" s="27" t="inlineStr">
        <is>
          <t>Out</t>
        </is>
      </c>
      <c r="C14" s="28">
        <f>SUMIFS('Movimentos'!$D$2:$D$13,'Movimentos'!$H$2:$H$13,"Receita",'Movimentos'!$A$2:$A$13,"&gt;="&amp;$A14,'Movimentos'!$A$2:$A$13,"&lt;"&amp;DATE(YEAR($A14),MONTH($A14)+1,1))</f>
        <v/>
      </c>
      <c r="D14" s="28">
        <f>SUMIFS('Movimentos'!$D$2:$D$13,'Movimentos'!$H$2:$H$13,"Despesa",'Movimentos'!$A$2:$A$13,"&gt;="&amp;$A14,'Movimentos'!$A$2:$A$13,"&lt;"&amp;DATE(YEAR($A14),MONTH($A14)+1,1))</f>
        <v/>
      </c>
      <c r="E14" s="28">
        <f>C14-D14</f>
        <v/>
      </c>
      <c r="F14" s="28">
        <f>F13+E14</f>
        <v/>
      </c>
    </row>
    <row r="15">
      <c r="A15" s="26">
        <f>DATE(SelYear,11,1)</f>
        <v/>
      </c>
      <c r="B15" s="27" t="inlineStr">
        <is>
          <t>Nov</t>
        </is>
      </c>
      <c r="C15" s="28">
        <f>SUMIFS('Movimentos'!$D$2:$D$13,'Movimentos'!$H$2:$H$13,"Receita",'Movimentos'!$A$2:$A$13,"&gt;="&amp;$A15,'Movimentos'!$A$2:$A$13,"&lt;"&amp;DATE(YEAR($A15),MONTH($A15)+1,1))</f>
        <v/>
      </c>
      <c r="D15" s="28">
        <f>SUMIFS('Movimentos'!$D$2:$D$13,'Movimentos'!$H$2:$H$13,"Despesa",'Movimentos'!$A$2:$A$13,"&gt;="&amp;$A15,'Movimentos'!$A$2:$A$13,"&lt;"&amp;DATE(YEAR($A15),MONTH($A15)+1,1))</f>
        <v/>
      </c>
      <c r="E15" s="28">
        <f>C15-D15</f>
        <v/>
      </c>
      <c r="F15" s="28">
        <f>F14+E15</f>
        <v/>
      </c>
    </row>
    <row r="16">
      <c r="A16" s="26">
        <f>DATE(SelYear,12,1)</f>
        <v/>
      </c>
      <c r="B16" s="27" t="inlineStr">
        <is>
          <t>Dez</t>
        </is>
      </c>
      <c r="C16" s="28">
        <f>SUMIFS('Movimentos'!$D$2:$D$13,'Movimentos'!$H$2:$H$13,"Receita",'Movimentos'!$A$2:$A$13,"&gt;="&amp;$A16,'Movimentos'!$A$2:$A$13,"&lt;"&amp;DATE(YEAR($A16),MONTH($A16)+1,1))</f>
        <v/>
      </c>
      <c r="D16" s="28">
        <f>SUMIFS('Movimentos'!$D$2:$D$13,'Movimentos'!$H$2:$H$13,"Despesa",'Movimentos'!$A$2:$A$13,"&gt;="&amp;$A16,'Movimentos'!$A$2:$A$13,"&lt;"&amp;DATE(YEAR($A16),MONTH($A16)+1,1))</f>
        <v/>
      </c>
      <c r="E16" s="28">
        <f>C16-D16</f>
        <v/>
      </c>
      <c r="F16" s="28">
        <f>F15+E16</f>
        <v/>
      </c>
    </row>
    <row r="17">
      <c r="B17" s="27" t="inlineStr">
        <is>
          <t>Ano</t>
        </is>
      </c>
      <c r="C17" s="29">
        <f>SUM(C5:C16)</f>
        <v/>
      </c>
      <c r="D17" s="29">
        <f>SUM(D5:D16)</f>
        <v/>
      </c>
      <c r="E17" s="29">
        <f>SUM(E5:E16)</f>
        <v/>
      </c>
      <c r="F17" s="29">
        <f>F16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5" customWidth="1" min="15" max="15"/>
    <col width="12" customWidth="1" min="16" max="16"/>
  </cols>
  <sheetData>
    <row r="1">
      <c r="A1" s="1" t="inlineStr">
        <is>
          <t>Categorias por mês</t>
        </is>
      </c>
    </row>
    <row r="2">
      <c r="A2" s="3" t="inlineStr">
        <is>
          <t>Totais por categoria e mês do ano definido.</t>
        </is>
      </c>
    </row>
    <row r="4">
      <c r="A4" s="18" t="inlineStr">
        <is>
          <t>Categoria</t>
        </is>
      </c>
      <c r="B4" s="18" t="inlineStr">
        <is>
          <t>Tipo</t>
        </is>
      </c>
      <c r="C4" s="30">
        <f>DATE(SelYear,1,1)</f>
        <v/>
      </c>
      <c r="D4" s="30">
        <f>DATE(SelYear,2,1)</f>
        <v/>
      </c>
      <c r="E4" s="30">
        <f>DATE(SelYear,3,1)</f>
        <v/>
      </c>
      <c r="F4" s="30">
        <f>DATE(SelYear,4,1)</f>
        <v/>
      </c>
      <c r="G4" s="30">
        <f>DATE(SelYear,5,1)</f>
        <v/>
      </c>
      <c r="H4" s="30">
        <f>DATE(SelYear,6,1)</f>
        <v/>
      </c>
      <c r="I4" s="30">
        <f>DATE(SelYear,7,1)</f>
        <v/>
      </c>
      <c r="J4" s="30">
        <f>DATE(SelYear,8,1)</f>
        <v/>
      </c>
      <c r="K4" s="30">
        <f>DATE(SelYear,9,1)</f>
        <v/>
      </c>
      <c r="L4" s="30">
        <f>DATE(SelYear,10,1)</f>
        <v/>
      </c>
      <c r="M4" s="30">
        <f>DATE(SelYear,11,1)</f>
        <v/>
      </c>
      <c r="N4" s="30">
        <f>DATE(SelYear,12,1)</f>
        <v/>
      </c>
      <c r="O4" s="18" t="inlineStr">
        <is>
          <t>Total do ano €</t>
        </is>
      </c>
      <c r="P4" s="18" t="inlineStr">
        <is>
          <t>Auxiliar de ordenação</t>
        </is>
      </c>
    </row>
    <row r="5">
      <c r="A5" s="31">
        <f>IF(INDEX(CatList,1)="","",INDEX(CatList,1))</f>
        <v/>
      </c>
      <c r="B5" s="31">
        <f>IF(INDEX(CatTypes,1)="","",INDEX(CatTypes,1))</f>
        <v/>
      </c>
      <c r="C5" s="28">
        <f>IF($A5="","",SUMIFS('Movimentos'!$D$2:$D$13,'Movimentos'!$C$2:$C$13,$A5,'Movimentos'!$A$2:$A$13,"&gt;="&amp;C$4,'Movimentos'!$A$2:$A$13,"&lt;"&amp;DATE(YEAR(C$4),MONTH(C$4)+1,1)))</f>
        <v/>
      </c>
      <c r="D5" s="28">
        <f>IF($A5="","",SUMIFS('Movimentos'!$D$2:$D$13,'Movimentos'!$C$2:$C$13,$A5,'Movimentos'!$A$2:$A$13,"&gt;="&amp;D$4,'Movimentos'!$A$2:$A$13,"&lt;"&amp;DATE(YEAR(D$4),MONTH(D$4)+1,1)))</f>
        <v/>
      </c>
      <c r="E5" s="28">
        <f>IF($A5="","",SUMIFS('Movimentos'!$D$2:$D$13,'Movimentos'!$C$2:$C$13,$A5,'Movimentos'!$A$2:$A$13,"&gt;="&amp;E$4,'Movimentos'!$A$2:$A$13,"&lt;"&amp;DATE(YEAR(E$4),MONTH(E$4)+1,1)))</f>
        <v/>
      </c>
      <c r="F5" s="28">
        <f>IF($A5="","",SUMIFS('Movimentos'!$D$2:$D$13,'Movimentos'!$C$2:$C$13,$A5,'Movimentos'!$A$2:$A$13,"&gt;="&amp;F$4,'Movimentos'!$A$2:$A$13,"&lt;"&amp;DATE(YEAR(F$4),MONTH(F$4)+1,1)))</f>
        <v/>
      </c>
      <c r="G5" s="28">
        <f>IF($A5="","",SUMIFS('Movimentos'!$D$2:$D$13,'Movimentos'!$C$2:$C$13,$A5,'Movimentos'!$A$2:$A$13,"&gt;="&amp;G$4,'Movimentos'!$A$2:$A$13,"&lt;"&amp;DATE(YEAR(G$4),MONTH(G$4)+1,1)))</f>
        <v/>
      </c>
      <c r="H5" s="28">
        <f>IF($A5="","",SUMIFS('Movimentos'!$D$2:$D$13,'Movimentos'!$C$2:$C$13,$A5,'Movimentos'!$A$2:$A$13,"&gt;="&amp;H$4,'Movimentos'!$A$2:$A$13,"&lt;"&amp;DATE(YEAR(H$4),MONTH(H$4)+1,1)))</f>
        <v/>
      </c>
      <c r="I5" s="28">
        <f>IF($A5="","",SUMIFS('Movimentos'!$D$2:$D$13,'Movimentos'!$C$2:$C$13,$A5,'Movimentos'!$A$2:$A$13,"&gt;="&amp;I$4,'Movimentos'!$A$2:$A$13,"&lt;"&amp;DATE(YEAR(I$4),MONTH(I$4)+1,1)))</f>
        <v/>
      </c>
      <c r="J5" s="28">
        <f>IF($A5="","",SUMIFS('Movimentos'!$D$2:$D$13,'Movimentos'!$C$2:$C$13,$A5,'Movimentos'!$A$2:$A$13,"&gt;="&amp;J$4,'Movimentos'!$A$2:$A$13,"&lt;"&amp;DATE(YEAR(J$4),MONTH(J$4)+1,1)))</f>
        <v/>
      </c>
      <c r="K5" s="28">
        <f>IF($A5="","",SUMIFS('Movimentos'!$D$2:$D$13,'Movimentos'!$C$2:$C$13,$A5,'Movimentos'!$A$2:$A$13,"&gt;="&amp;K$4,'Movimentos'!$A$2:$A$13,"&lt;"&amp;DATE(YEAR(K$4),MONTH(K$4)+1,1)))</f>
        <v/>
      </c>
      <c r="L5" s="28">
        <f>IF($A5="","",SUMIFS('Movimentos'!$D$2:$D$13,'Movimentos'!$C$2:$C$13,$A5,'Movimentos'!$A$2:$A$13,"&gt;="&amp;L$4,'Movimentos'!$A$2:$A$13,"&lt;"&amp;DATE(YEAR(L$4),MONTH(L$4)+1,1)))</f>
        <v/>
      </c>
      <c r="M5" s="28">
        <f>IF($A5="","",SUMIFS('Movimentos'!$D$2:$D$13,'Movimentos'!$C$2:$C$13,$A5,'Movimentos'!$A$2:$A$13,"&gt;="&amp;M$4,'Movimentos'!$A$2:$A$13,"&lt;"&amp;DATE(YEAR(M$4),MONTH(M$4)+1,1)))</f>
        <v/>
      </c>
      <c r="N5" s="28">
        <f>IF($A5="","",SUMIFS('Movimentos'!$D$2:$D$13,'Movimentos'!$C$2:$C$13,$A5,'Movimentos'!$A$2:$A$13,"&gt;="&amp;N$4,'Movimentos'!$A$2:$A$13,"&lt;"&amp;DATE(YEAR(N$4),MONTH(N$4)+1,1)))</f>
        <v/>
      </c>
      <c r="O5" s="29">
        <f>IF($A5="","",SUM(C5:N5))</f>
        <v/>
      </c>
      <c r="P5" s="32">
        <f>IF(AND($B5="Despesa",N(+$O5)&gt;0),$O5+ROW()/1000000,0)</f>
        <v/>
      </c>
    </row>
    <row r="6">
      <c r="A6" s="31">
        <f>IF(INDEX(CatList,2)="","",INDEX(CatList,2))</f>
        <v/>
      </c>
      <c r="B6" s="31">
        <f>IF(INDEX(CatTypes,2)="","",INDEX(CatTypes,2))</f>
        <v/>
      </c>
      <c r="C6" s="28">
        <f>IF($A6="","",SUMIFS('Movimentos'!$D$2:$D$13,'Movimentos'!$C$2:$C$13,$A6,'Movimentos'!$A$2:$A$13,"&gt;="&amp;C$4,'Movimentos'!$A$2:$A$13,"&lt;"&amp;DATE(YEAR(C$4),MONTH(C$4)+1,1)))</f>
        <v/>
      </c>
      <c r="D6" s="28">
        <f>IF($A6="","",SUMIFS('Movimentos'!$D$2:$D$13,'Movimentos'!$C$2:$C$13,$A6,'Movimentos'!$A$2:$A$13,"&gt;="&amp;D$4,'Movimentos'!$A$2:$A$13,"&lt;"&amp;DATE(YEAR(D$4),MONTH(D$4)+1,1)))</f>
        <v/>
      </c>
      <c r="E6" s="28">
        <f>IF($A6="","",SUMIFS('Movimentos'!$D$2:$D$13,'Movimentos'!$C$2:$C$13,$A6,'Movimentos'!$A$2:$A$13,"&gt;="&amp;E$4,'Movimentos'!$A$2:$A$13,"&lt;"&amp;DATE(YEAR(E$4),MONTH(E$4)+1,1)))</f>
        <v/>
      </c>
      <c r="F6" s="28">
        <f>IF($A6="","",SUMIFS('Movimentos'!$D$2:$D$13,'Movimentos'!$C$2:$C$13,$A6,'Movimentos'!$A$2:$A$13,"&gt;="&amp;F$4,'Movimentos'!$A$2:$A$13,"&lt;"&amp;DATE(YEAR(F$4),MONTH(F$4)+1,1)))</f>
        <v/>
      </c>
      <c r="G6" s="28">
        <f>IF($A6="","",SUMIFS('Movimentos'!$D$2:$D$13,'Movimentos'!$C$2:$C$13,$A6,'Movimentos'!$A$2:$A$13,"&gt;="&amp;G$4,'Movimentos'!$A$2:$A$13,"&lt;"&amp;DATE(YEAR(G$4),MONTH(G$4)+1,1)))</f>
        <v/>
      </c>
      <c r="H6" s="28">
        <f>IF($A6="","",SUMIFS('Movimentos'!$D$2:$D$13,'Movimentos'!$C$2:$C$13,$A6,'Movimentos'!$A$2:$A$13,"&gt;="&amp;H$4,'Movimentos'!$A$2:$A$13,"&lt;"&amp;DATE(YEAR(H$4),MONTH(H$4)+1,1)))</f>
        <v/>
      </c>
      <c r="I6" s="28">
        <f>IF($A6="","",SUMIFS('Movimentos'!$D$2:$D$13,'Movimentos'!$C$2:$C$13,$A6,'Movimentos'!$A$2:$A$13,"&gt;="&amp;I$4,'Movimentos'!$A$2:$A$13,"&lt;"&amp;DATE(YEAR(I$4),MONTH(I$4)+1,1)))</f>
        <v/>
      </c>
      <c r="J6" s="28">
        <f>IF($A6="","",SUMIFS('Movimentos'!$D$2:$D$13,'Movimentos'!$C$2:$C$13,$A6,'Movimentos'!$A$2:$A$13,"&gt;="&amp;J$4,'Movimentos'!$A$2:$A$13,"&lt;"&amp;DATE(YEAR(J$4),MONTH(J$4)+1,1)))</f>
        <v/>
      </c>
      <c r="K6" s="28">
        <f>IF($A6="","",SUMIFS('Movimentos'!$D$2:$D$13,'Movimentos'!$C$2:$C$13,$A6,'Movimentos'!$A$2:$A$13,"&gt;="&amp;K$4,'Movimentos'!$A$2:$A$13,"&lt;"&amp;DATE(YEAR(K$4),MONTH(K$4)+1,1)))</f>
        <v/>
      </c>
      <c r="L6" s="28">
        <f>IF($A6="","",SUMIFS('Movimentos'!$D$2:$D$13,'Movimentos'!$C$2:$C$13,$A6,'Movimentos'!$A$2:$A$13,"&gt;="&amp;L$4,'Movimentos'!$A$2:$A$13,"&lt;"&amp;DATE(YEAR(L$4),MONTH(L$4)+1,1)))</f>
        <v/>
      </c>
      <c r="M6" s="28">
        <f>IF($A6="","",SUMIFS('Movimentos'!$D$2:$D$13,'Movimentos'!$C$2:$C$13,$A6,'Movimentos'!$A$2:$A$13,"&gt;="&amp;M$4,'Movimentos'!$A$2:$A$13,"&lt;"&amp;DATE(YEAR(M$4),MONTH(M$4)+1,1)))</f>
        <v/>
      </c>
      <c r="N6" s="28">
        <f>IF($A6="","",SUMIFS('Movimentos'!$D$2:$D$13,'Movimentos'!$C$2:$C$13,$A6,'Movimentos'!$A$2:$A$13,"&gt;="&amp;N$4,'Movimentos'!$A$2:$A$13,"&lt;"&amp;DATE(YEAR(N$4),MONTH(N$4)+1,1)))</f>
        <v/>
      </c>
      <c r="O6" s="29">
        <f>IF($A6="","",SUM(C6:N6))</f>
        <v/>
      </c>
      <c r="P6" s="32">
        <f>IF(AND($B6="Despesa",N(+$O6)&gt;0),$O6+ROW()/1000000,0)</f>
        <v/>
      </c>
    </row>
    <row r="7">
      <c r="A7" s="31">
        <f>IF(INDEX(CatList,3)="","",INDEX(CatList,3))</f>
        <v/>
      </c>
      <c r="B7" s="31">
        <f>IF(INDEX(CatTypes,3)="","",INDEX(CatTypes,3))</f>
        <v/>
      </c>
      <c r="C7" s="28">
        <f>IF($A7="","",SUMIFS('Movimentos'!$D$2:$D$13,'Movimentos'!$C$2:$C$13,$A7,'Movimentos'!$A$2:$A$13,"&gt;="&amp;C$4,'Movimentos'!$A$2:$A$13,"&lt;"&amp;DATE(YEAR(C$4),MONTH(C$4)+1,1)))</f>
        <v/>
      </c>
      <c r="D7" s="28">
        <f>IF($A7="","",SUMIFS('Movimentos'!$D$2:$D$13,'Movimentos'!$C$2:$C$13,$A7,'Movimentos'!$A$2:$A$13,"&gt;="&amp;D$4,'Movimentos'!$A$2:$A$13,"&lt;"&amp;DATE(YEAR(D$4),MONTH(D$4)+1,1)))</f>
        <v/>
      </c>
      <c r="E7" s="28">
        <f>IF($A7="","",SUMIFS('Movimentos'!$D$2:$D$13,'Movimentos'!$C$2:$C$13,$A7,'Movimentos'!$A$2:$A$13,"&gt;="&amp;E$4,'Movimentos'!$A$2:$A$13,"&lt;"&amp;DATE(YEAR(E$4),MONTH(E$4)+1,1)))</f>
        <v/>
      </c>
      <c r="F7" s="28">
        <f>IF($A7="","",SUMIFS('Movimentos'!$D$2:$D$13,'Movimentos'!$C$2:$C$13,$A7,'Movimentos'!$A$2:$A$13,"&gt;="&amp;F$4,'Movimentos'!$A$2:$A$13,"&lt;"&amp;DATE(YEAR(F$4),MONTH(F$4)+1,1)))</f>
        <v/>
      </c>
      <c r="G7" s="28">
        <f>IF($A7="","",SUMIFS('Movimentos'!$D$2:$D$13,'Movimentos'!$C$2:$C$13,$A7,'Movimentos'!$A$2:$A$13,"&gt;="&amp;G$4,'Movimentos'!$A$2:$A$13,"&lt;"&amp;DATE(YEAR(G$4),MONTH(G$4)+1,1)))</f>
        <v/>
      </c>
      <c r="H7" s="28">
        <f>IF($A7="","",SUMIFS('Movimentos'!$D$2:$D$13,'Movimentos'!$C$2:$C$13,$A7,'Movimentos'!$A$2:$A$13,"&gt;="&amp;H$4,'Movimentos'!$A$2:$A$13,"&lt;"&amp;DATE(YEAR(H$4),MONTH(H$4)+1,1)))</f>
        <v/>
      </c>
      <c r="I7" s="28">
        <f>IF($A7="","",SUMIFS('Movimentos'!$D$2:$D$13,'Movimentos'!$C$2:$C$13,$A7,'Movimentos'!$A$2:$A$13,"&gt;="&amp;I$4,'Movimentos'!$A$2:$A$13,"&lt;"&amp;DATE(YEAR(I$4),MONTH(I$4)+1,1)))</f>
        <v/>
      </c>
      <c r="J7" s="28">
        <f>IF($A7="","",SUMIFS('Movimentos'!$D$2:$D$13,'Movimentos'!$C$2:$C$13,$A7,'Movimentos'!$A$2:$A$13,"&gt;="&amp;J$4,'Movimentos'!$A$2:$A$13,"&lt;"&amp;DATE(YEAR(J$4),MONTH(J$4)+1,1)))</f>
        <v/>
      </c>
      <c r="K7" s="28">
        <f>IF($A7="","",SUMIFS('Movimentos'!$D$2:$D$13,'Movimentos'!$C$2:$C$13,$A7,'Movimentos'!$A$2:$A$13,"&gt;="&amp;K$4,'Movimentos'!$A$2:$A$13,"&lt;"&amp;DATE(YEAR(K$4),MONTH(K$4)+1,1)))</f>
        <v/>
      </c>
      <c r="L7" s="28">
        <f>IF($A7="","",SUMIFS('Movimentos'!$D$2:$D$13,'Movimentos'!$C$2:$C$13,$A7,'Movimentos'!$A$2:$A$13,"&gt;="&amp;L$4,'Movimentos'!$A$2:$A$13,"&lt;"&amp;DATE(YEAR(L$4),MONTH(L$4)+1,1)))</f>
        <v/>
      </c>
      <c r="M7" s="28">
        <f>IF($A7="","",SUMIFS('Movimentos'!$D$2:$D$13,'Movimentos'!$C$2:$C$13,$A7,'Movimentos'!$A$2:$A$13,"&gt;="&amp;M$4,'Movimentos'!$A$2:$A$13,"&lt;"&amp;DATE(YEAR(M$4),MONTH(M$4)+1,1)))</f>
        <v/>
      </c>
      <c r="N7" s="28">
        <f>IF($A7="","",SUMIFS('Movimentos'!$D$2:$D$13,'Movimentos'!$C$2:$C$13,$A7,'Movimentos'!$A$2:$A$13,"&gt;="&amp;N$4,'Movimentos'!$A$2:$A$13,"&lt;"&amp;DATE(YEAR(N$4),MONTH(N$4)+1,1)))</f>
        <v/>
      </c>
      <c r="O7" s="29">
        <f>IF($A7="","",SUM(C7:N7))</f>
        <v/>
      </c>
      <c r="P7" s="32">
        <f>IF(AND($B7="Despesa",N(+$O7)&gt;0),$O7+ROW()/1000000,0)</f>
        <v/>
      </c>
    </row>
    <row r="8">
      <c r="A8" s="31">
        <f>IF(INDEX(CatList,4)="","",INDEX(CatList,4))</f>
        <v/>
      </c>
      <c r="B8" s="31">
        <f>IF(INDEX(CatTypes,4)="","",INDEX(CatTypes,4))</f>
        <v/>
      </c>
      <c r="C8" s="28">
        <f>IF($A8="","",SUMIFS('Movimentos'!$D$2:$D$13,'Movimentos'!$C$2:$C$13,$A8,'Movimentos'!$A$2:$A$13,"&gt;="&amp;C$4,'Movimentos'!$A$2:$A$13,"&lt;"&amp;DATE(YEAR(C$4),MONTH(C$4)+1,1)))</f>
        <v/>
      </c>
      <c r="D8" s="28">
        <f>IF($A8="","",SUMIFS('Movimentos'!$D$2:$D$13,'Movimentos'!$C$2:$C$13,$A8,'Movimentos'!$A$2:$A$13,"&gt;="&amp;D$4,'Movimentos'!$A$2:$A$13,"&lt;"&amp;DATE(YEAR(D$4),MONTH(D$4)+1,1)))</f>
        <v/>
      </c>
      <c r="E8" s="28">
        <f>IF($A8="","",SUMIFS('Movimentos'!$D$2:$D$13,'Movimentos'!$C$2:$C$13,$A8,'Movimentos'!$A$2:$A$13,"&gt;="&amp;E$4,'Movimentos'!$A$2:$A$13,"&lt;"&amp;DATE(YEAR(E$4),MONTH(E$4)+1,1)))</f>
        <v/>
      </c>
      <c r="F8" s="28">
        <f>IF($A8="","",SUMIFS('Movimentos'!$D$2:$D$13,'Movimentos'!$C$2:$C$13,$A8,'Movimentos'!$A$2:$A$13,"&gt;="&amp;F$4,'Movimentos'!$A$2:$A$13,"&lt;"&amp;DATE(YEAR(F$4),MONTH(F$4)+1,1)))</f>
        <v/>
      </c>
      <c r="G8" s="28">
        <f>IF($A8="","",SUMIFS('Movimentos'!$D$2:$D$13,'Movimentos'!$C$2:$C$13,$A8,'Movimentos'!$A$2:$A$13,"&gt;="&amp;G$4,'Movimentos'!$A$2:$A$13,"&lt;"&amp;DATE(YEAR(G$4),MONTH(G$4)+1,1)))</f>
        <v/>
      </c>
      <c r="H8" s="28">
        <f>IF($A8="","",SUMIFS('Movimentos'!$D$2:$D$13,'Movimentos'!$C$2:$C$13,$A8,'Movimentos'!$A$2:$A$13,"&gt;="&amp;H$4,'Movimentos'!$A$2:$A$13,"&lt;"&amp;DATE(YEAR(H$4),MONTH(H$4)+1,1)))</f>
        <v/>
      </c>
      <c r="I8" s="28">
        <f>IF($A8="","",SUMIFS('Movimentos'!$D$2:$D$13,'Movimentos'!$C$2:$C$13,$A8,'Movimentos'!$A$2:$A$13,"&gt;="&amp;I$4,'Movimentos'!$A$2:$A$13,"&lt;"&amp;DATE(YEAR(I$4),MONTH(I$4)+1,1)))</f>
        <v/>
      </c>
      <c r="J8" s="28">
        <f>IF($A8="","",SUMIFS('Movimentos'!$D$2:$D$13,'Movimentos'!$C$2:$C$13,$A8,'Movimentos'!$A$2:$A$13,"&gt;="&amp;J$4,'Movimentos'!$A$2:$A$13,"&lt;"&amp;DATE(YEAR(J$4),MONTH(J$4)+1,1)))</f>
        <v/>
      </c>
      <c r="K8" s="28">
        <f>IF($A8="","",SUMIFS('Movimentos'!$D$2:$D$13,'Movimentos'!$C$2:$C$13,$A8,'Movimentos'!$A$2:$A$13,"&gt;="&amp;K$4,'Movimentos'!$A$2:$A$13,"&lt;"&amp;DATE(YEAR(K$4),MONTH(K$4)+1,1)))</f>
        <v/>
      </c>
      <c r="L8" s="28">
        <f>IF($A8="","",SUMIFS('Movimentos'!$D$2:$D$13,'Movimentos'!$C$2:$C$13,$A8,'Movimentos'!$A$2:$A$13,"&gt;="&amp;L$4,'Movimentos'!$A$2:$A$13,"&lt;"&amp;DATE(YEAR(L$4),MONTH(L$4)+1,1)))</f>
        <v/>
      </c>
      <c r="M8" s="28">
        <f>IF($A8="","",SUMIFS('Movimentos'!$D$2:$D$13,'Movimentos'!$C$2:$C$13,$A8,'Movimentos'!$A$2:$A$13,"&gt;="&amp;M$4,'Movimentos'!$A$2:$A$13,"&lt;"&amp;DATE(YEAR(M$4),MONTH(M$4)+1,1)))</f>
        <v/>
      </c>
      <c r="N8" s="28">
        <f>IF($A8="","",SUMIFS('Movimentos'!$D$2:$D$13,'Movimentos'!$C$2:$C$13,$A8,'Movimentos'!$A$2:$A$13,"&gt;="&amp;N$4,'Movimentos'!$A$2:$A$13,"&lt;"&amp;DATE(YEAR(N$4),MONTH(N$4)+1,1)))</f>
        <v/>
      </c>
      <c r="O8" s="29">
        <f>IF($A8="","",SUM(C8:N8))</f>
        <v/>
      </c>
      <c r="P8" s="32">
        <f>IF(AND($B8="Despesa",N(+$O8)&gt;0),$O8+ROW()/1000000,0)</f>
        <v/>
      </c>
    </row>
    <row r="9">
      <c r="A9" s="31">
        <f>IF(INDEX(CatList,5)="","",INDEX(CatList,5))</f>
        <v/>
      </c>
      <c r="B9" s="31">
        <f>IF(INDEX(CatTypes,5)="","",INDEX(CatTypes,5))</f>
        <v/>
      </c>
      <c r="C9" s="28">
        <f>IF($A9="","",SUMIFS('Movimentos'!$D$2:$D$13,'Movimentos'!$C$2:$C$13,$A9,'Movimentos'!$A$2:$A$13,"&gt;="&amp;C$4,'Movimentos'!$A$2:$A$13,"&lt;"&amp;DATE(YEAR(C$4),MONTH(C$4)+1,1)))</f>
        <v/>
      </c>
      <c r="D9" s="28">
        <f>IF($A9="","",SUMIFS('Movimentos'!$D$2:$D$13,'Movimentos'!$C$2:$C$13,$A9,'Movimentos'!$A$2:$A$13,"&gt;="&amp;D$4,'Movimentos'!$A$2:$A$13,"&lt;"&amp;DATE(YEAR(D$4),MONTH(D$4)+1,1)))</f>
        <v/>
      </c>
      <c r="E9" s="28">
        <f>IF($A9="","",SUMIFS('Movimentos'!$D$2:$D$13,'Movimentos'!$C$2:$C$13,$A9,'Movimentos'!$A$2:$A$13,"&gt;="&amp;E$4,'Movimentos'!$A$2:$A$13,"&lt;"&amp;DATE(YEAR(E$4),MONTH(E$4)+1,1)))</f>
        <v/>
      </c>
      <c r="F9" s="28">
        <f>IF($A9="","",SUMIFS('Movimentos'!$D$2:$D$13,'Movimentos'!$C$2:$C$13,$A9,'Movimentos'!$A$2:$A$13,"&gt;="&amp;F$4,'Movimentos'!$A$2:$A$13,"&lt;"&amp;DATE(YEAR(F$4),MONTH(F$4)+1,1)))</f>
        <v/>
      </c>
      <c r="G9" s="28">
        <f>IF($A9="","",SUMIFS('Movimentos'!$D$2:$D$13,'Movimentos'!$C$2:$C$13,$A9,'Movimentos'!$A$2:$A$13,"&gt;="&amp;G$4,'Movimentos'!$A$2:$A$13,"&lt;"&amp;DATE(YEAR(G$4),MONTH(G$4)+1,1)))</f>
        <v/>
      </c>
      <c r="H9" s="28">
        <f>IF($A9="","",SUMIFS('Movimentos'!$D$2:$D$13,'Movimentos'!$C$2:$C$13,$A9,'Movimentos'!$A$2:$A$13,"&gt;="&amp;H$4,'Movimentos'!$A$2:$A$13,"&lt;"&amp;DATE(YEAR(H$4),MONTH(H$4)+1,1)))</f>
        <v/>
      </c>
      <c r="I9" s="28">
        <f>IF($A9="","",SUMIFS('Movimentos'!$D$2:$D$13,'Movimentos'!$C$2:$C$13,$A9,'Movimentos'!$A$2:$A$13,"&gt;="&amp;I$4,'Movimentos'!$A$2:$A$13,"&lt;"&amp;DATE(YEAR(I$4),MONTH(I$4)+1,1)))</f>
        <v/>
      </c>
      <c r="J9" s="28">
        <f>IF($A9="","",SUMIFS('Movimentos'!$D$2:$D$13,'Movimentos'!$C$2:$C$13,$A9,'Movimentos'!$A$2:$A$13,"&gt;="&amp;J$4,'Movimentos'!$A$2:$A$13,"&lt;"&amp;DATE(YEAR(J$4),MONTH(J$4)+1,1)))</f>
        <v/>
      </c>
      <c r="K9" s="28">
        <f>IF($A9="","",SUMIFS('Movimentos'!$D$2:$D$13,'Movimentos'!$C$2:$C$13,$A9,'Movimentos'!$A$2:$A$13,"&gt;="&amp;K$4,'Movimentos'!$A$2:$A$13,"&lt;"&amp;DATE(YEAR(K$4),MONTH(K$4)+1,1)))</f>
        <v/>
      </c>
      <c r="L9" s="28">
        <f>IF($A9="","",SUMIFS('Movimentos'!$D$2:$D$13,'Movimentos'!$C$2:$C$13,$A9,'Movimentos'!$A$2:$A$13,"&gt;="&amp;L$4,'Movimentos'!$A$2:$A$13,"&lt;"&amp;DATE(YEAR(L$4),MONTH(L$4)+1,1)))</f>
        <v/>
      </c>
      <c r="M9" s="28">
        <f>IF($A9="","",SUMIFS('Movimentos'!$D$2:$D$13,'Movimentos'!$C$2:$C$13,$A9,'Movimentos'!$A$2:$A$13,"&gt;="&amp;M$4,'Movimentos'!$A$2:$A$13,"&lt;"&amp;DATE(YEAR(M$4),MONTH(M$4)+1,1)))</f>
        <v/>
      </c>
      <c r="N9" s="28">
        <f>IF($A9="","",SUMIFS('Movimentos'!$D$2:$D$13,'Movimentos'!$C$2:$C$13,$A9,'Movimentos'!$A$2:$A$13,"&gt;="&amp;N$4,'Movimentos'!$A$2:$A$13,"&lt;"&amp;DATE(YEAR(N$4),MONTH(N$4)+1,1)))</f>
        <v/>
      </c>
      <c r="O9" s="29">
        <f>IF($A9="","",SUM(C9:N9))</f>
        <v/>
      </c>
      <c r="P9" s="32">
        <f>IF(AND($B9="Despesa",N(+$O9)&gt;0),$O9+ROW()/1000000,0)</f>
        <v/>
      </c>
    </row>
    <row r="10">
      <c r="A10" s="31">
        <f>IF(INDEX(CatList,6)="","",INDEX(CatList,6))</f>
        <v/>
      </c>
      <c r="B10" s="31">
        <f>IF(INDEX(CatTypes,6)="","",INDEX(CatTypes,6))</f>
        <v/>
      </c>
      <c r="C10" s="28">
        <f>IF($A10="","",SUMIFS('Movimentos'!$D$2:$D$13,'Movimentos'!$C$2:$C$13,$A10,'Movimentos'!$A$2:$A$13,"&gt;="&amp;C$4,'Movimentos'!$A$2:$A$13,"&lt;"&amp;DATE(YEAR(C$4),MONTH(C$4)+1,1)))</f>
        <v/>
      </c>
      <c r="D10" s="28">
        <f>IF($A10="","",SUMIFS('Movimentos'!$D$2:$D$13,'Movimentos'!$C$2:$C$13,$A10,'Movimentos'!$A$2:$A$13,"&gt;="&amp;D$4,'Movimentos'!$A$2:$A$13,"&lt;"&amp;DATE(YEAR(D$4),MONTH(D$4)+1,1)))</f>
        <v/>
      </c>
      <c r="E10" s="28">
        <f>IF($A10="","",SUMIFS('Movimentos'!$D$2:$D$13,'Movimentos'!$C$2:$C$13,$A10,'Movimentos'!$A$2:$A$13,"&gt;="&amp;E$4,'Movimentos'!$A$2:$A$13,"&lt;"&amp;DATE(YEAR(E$4),MONTH(E$4)+1,1)))</f>
        <v/>
      </c>
      <c r="F10" s="28">
        <f>IF($A10="","",SUMIFS('Movimentos'!$D$2:$D$13,'Movimentos'!$C$2:$C$13,$A10,'Movimentos'!$A$2:$A$13,"&gt;="&amp;F$4,'Movimentos'!$A$2:$A$13,"&lt;"&amp;DATE(YEAR(F$4),MONTH(F$4)+1,1)))</f>
        <v/>
      </c>
      <c r="G10" s="28">
        <f>IF($A10="","",SUMIFS('Movimentos'!$D$2:$D$13,'Movimentos'!$C$2:$C$13,$A10,'Movimentos'!$A$2:$A$13,"&gt;="&amp;G$4,'Movimentos'!$A$2:$A$13,"&lt;"&amp;DATE(YEAR(G$4),MONTH(G$4)+1,1)))</f>
        <v/>
      </c>
      <c r="H10" s="28">
        <f>IF($A10="","",SUMIFS('Movimentos'!$D$2:$D$13,'Movimentos'!$C$2:$C$13,$A10,'Movimentos'!$A$2:$A$13,"&gt;="&amp;H$4,'Movimentos'!$A$2:$A$13,"&lt;"&amp;DATE(YEAR(H$4),MONTH(H$4)+1,1)))</f>
        <v/>
      </c>
      <c r="I10" s="28">
        <f>IF($A10="","",SUMIFS('Movimentos'!$D$2:$D$13,'Movimentos'!$C$2:$C$13,$A10,'Movimentos'!$A$2:$A$13,"&gt;="&amp;I$4,'Movimentos'!$A$2:$A$13,"&lt;"&amp;DATE(YEAR(I$4),MONTH(I$4)+1,1)))</f>
        <v/>
      </c>
      <c r="J10" s="28">
        <f>IF($A10="","",SUMIFS('Movimentos'!$D$2:$D$13,'Movimentos'!$C$2:$C$13,$A10,'Movimentos'!$A$2:$A$13,"&gt;="&amp;J$4,'Movimentos'!$A$2:$A$13,"&lt;"&amp;DATE(YEAR(J$4),MONTH(J$4)+1,1)))</f>
        <v/>
      </c>
      <c r="K10" s="28">
        <f>IF($A10="","",SUMIFS('Movimentos'!$D$2:$D$13,'Movimentos'!$C$2:$C$13,$A10,'Movimentos'!$A$2:$A$13,"&gt;="&amp;K$4,'Movimentos'!$A$2:$A$13,"&lt;"&amp;DATE(YEAR(K$4),MONTH(K$4)+1,1)))</f>
        <v/>
      </c>
      <c r="L10" s="28">
        <f>IF($A10="","",SUMIFS('Movimentos'!$D$2:$D$13,'Movimentos'!$C$2:$C$13,$A10,'Movimentos'!$A$2:$A$13,"&gt;="&amp;L$4,'Movimentos'!$A$2:$A$13,"&lt;"&amp;DATE(YEAR(L$4),MONTH(L$4)+1,1)))</f>
        <v/>
      </c>
      <c r="M10" s="28">
        <f>IF($A10="","",SUMIFS('Movimentos'!$D$2:$D$13,'Movimentos'!$C$2:$C$13,$A10,'Movimentos'!$A$2:$A$13,"&gt;="&amp;M$4,'Movimentos'!$A$2:$A$13,"&lt;"&amp;DATE(YEAR(M$4),MONTH(M$4)+1,1)))</f>
        <v/>
      </c>
      <c r="N10" s="28">
        <f>IF($A10="","",SUMIFS('Movimentos'!$D$2:$D$13,'Movimentos'!$C$2:$C$13,$A10,'Movimentos'!$A$2:$A$13,"&gt;="&amp;N$4,'Movimentos'!$A$2:$A$13,"&lt;"&amp;DATE(YEAR(N$4),MONTH(N$4)+1,1)))</f>
        <v/>
      </c>
      <c r="O10" s="29">
        <f>IF($A10="","",SUM(C10:N10))</f>
        <v/>
      </c>
      <c r="P10" s="32">
        <f>IF(AND($B10="Despesa",N(+$O10)&gt;0),$O10+ROW()/1000000,0)</f>
        <v/>
      </c>
    </row>
    <row r="11">
      <c r="A11" s="31">
        <f>IF(INDEX(CatList,7)="","",INDEX(CatList,7))</f>
        <v/>
      </c>
      <c r="B11" s="31">
        <f>IF(INDEX(CatTypes,7)="","",INDEX(CatTypes,7))</f>
        <v/>
      </c>
      <c r="C11" s="28">
        <f>IF($A11="","",SUMIFS('Movimentos'!$D$2:$D$13,'Movimentos'!$C$2:$C$13,$A11,'Movimentos'!$A$2:$A$13,"&gt;="&amp;C$4,'Movimentos'!$A$2:$A$13,"&lt;"&amp;DATE(YEAR(C$4),MONTH(C$4)+1,1)))</f>
        <v/>
      </c>
      <c r="D11" s="28">
        <f>IF($A11="","",SUMIFS('Movimentos'!$D$2:$D$13,'Movimentos'!$C$2:$C$13,$A11,'Movimentos'!$A$2:$A$13,"&gt;="&amp;D$4,'Movimentos'!$A$2:$A$13,"&lt;"&amp;DATE(YEAR(D$4),MONTH(D$4)+1,1)))</f>
        <v/>
      </c>
      <c r="E11" s="28">
        <f>IF($A11="","",SUMIFS('Movimentos'!$D$2:$D$13,'Movimentos'!$C$2:$C$13,$A11,'Movimentos'!$A$2:$A$13,"&gt;="&amp;E$4,'Movimentos'!$A$2:$A$13,"&lt;"&amp;DATE(YEAR(E$4),MONTH(E$4)+1,1)))</f>
        <v/>
      </c>
      <c r="F11" s="28">
        <f>IF($A11="","",SUMIFS('Movimentos'!$D$2:$D$13,'Movimentos'!$C$2:$C$13,$A11,'Movimentos'!$A$2:$A$13,"&gt;="&amp;F$4,'Movimentos'!$A$2:$A$13,"&lt;"&amp;DATE(YEAR(F$4),MONTH(F$4)+1,1)))</f>
        <v/>
      </c>
      <c r="G11" s="28">
        <f>IF($A11="","",SUMIFS('Movimentos'!$D$2:$D$13,'Movimentos'!$C$2:$C$13,$A11,'Movimentos'!$A$2:$A$13,"&gt;="&amp;G$4,'Movimentos'!$A$2:$A$13,"&lt;"&amp;DATE(YEAR(G$4),MONTH(G$4)+1,1)))</f>
        <v/>
      </c>
      <c r="H11" s="28">
        <f>IF($A11="","",SUMIFS('Movimentos'!$D$2:$D$13,'Movimentos'!$C$2:$C$13,$A11,'Movimentos'!$A$2:$A$13,"&gt;="&amp;H$4,'Movimentos'!$A$2:$A$13,"&lt;"&amp;DATE(YEAR(H$4),MONTH(H$4)+1,1)))</f>
        <v/>
      </c>
      <c r="I11" s="28">
        <f>IF($A11="","",SUMIFS('Movimentos'!$D$2:$D$13,'Movimentos'!$C$2:$C$13,$A11,'Movimentos'!$A$2:$A$13,"&gt;="&amp;I$4,'Movimentos'!$A$2:$A$13,"&lt;"&amp;DATE(YEAR(I$4),MONTH(I$4)+1,1)))</f>
        <v/>
      </c>
      <c r="J11" s="28">
        <f>IF($A11="","",SUMIFS('Movimentos'!$D$2:$D$13,'Movimentos'!$C$2:$C$13,$A11,'Movimentos'!$A$2:$A$13,"&gt;="&amp;J$4,'Movimentos'!$A$2:$A$13,"&lt;"&amp;DATE(YEAR(J$4),MONTH(J$4)+1,1)))</f>
        <v/>
      </c>
      <c r="K11" s="28">
        <f>IF($A11="","",SUMIFS('Movimentos'!$D$2:$D$13,'Movimentos'!$C$2:$C$13,$A11,'Movimentos'!$A$2:$A$13,"&gt;="&amp;K$4,'Movimentos'!$A$2:$A$13,"&lt;"&amp;DATE(YEAR(K$4),MONTH(K$4)+1,1)))</f>
        <v/>
      </c>
      <c r="L11" s="28">
        <f>IF($A11="","",SUMIFS('Movimentos'!$D$2:$D$13,'Movimentos'!$C$2:$C$13,$A11,'Movimentos'!$A$2:$A$13,"&gt;="&amp;L$4,'Movimentos'!$A$2:$A$13,"&lt;"&amp;DATE(YEAR(L$4),MONTH(L$4)+1,1)))</f>
        <v/>
      </c>
      <c r="M11" s="28">
        <f>IF($A11="","",SUMIFS('Movimentos'!$D$2:$D$13,'Movimentos'!$C$2:$C$13,$A11,'Movimentos'!$A$2:$A$13,"&gt;="&amp;M$4,'Movimentos'!$A$2:$A$13,"&lt;"&amp;DATE(YEAR(M$4),MONTH(M$4)+1,1)))</f>
        <v/>
      </c>
      <c r="N11" s="28">
        <f>IF($A11="","",SUMIFS('Movimentos'!$D$2:$D$13,'Movimentos'!$C$2:$C$13,$A11,'Movimentos'!$A$2:$A$13,"&gt;="&amp;N$4,'Movimentos'!$A$2:$A$13,"&lt;"&amp;DATE(YEAR(N$4),MONTH(N$4)+1,1)))</f>
        <v/>
      </c>
      <c r="O11" s="29">
        <f>IF($A11="","",SUM(C11:N11))</f>
        <v/>
      </c>
      <c r="P11" s="32">
        <f>IF(AND($B11="Despesa",N(+$O11)&gt;0),$O11+ROW()/1000000,0)</f>
        <v/>
      </c>
    </row>
    <row r="12">
      <c r="A12" s="31">
        <f>IF(INDEX(CatList,8)="","",INDEX(CatList,8))</f>
        <v/>
      </c>
      <c r="B12" s="31">
        <f>IF(INDEX(CatTypes,8)="","",INDEX(CatTypes,8))</f>
        <v/>
      </c>
      <c r="C12" s="28">
        <f>IF($A12="","",SUMIFS('Movimentos'!$D$2:$D$13,'Movimentos'!$C$2:$C$13,$A12,'Movimentos'!$A$2:$A$13,"&gt;="&amp;C$4,'Movimentos'!$A$2:$A$13,"&lt;"&amp;DATE(YEAR(C$4),MONTH(C$4)+1,1)))</f>
        <v/>
      </c>
      <c r="D12" s="28">
        <f>IF($A12="","",SUMIFS('Movimentos'!$D$2:$D$13,'Movimentos'!$C$2:$C$13,$A12,'Movimentos'!$A$2:$A$13,"&gt;="&amp;D$4,'Movimentos'!$A$2:$A$13,"&lt;"&amp;DATE(YEAR(D$4),MONTH(D$4)+1,1)))</f>
        <v/>
      </c>
      <c r="E12" s="28">
        <f>IF($A12="","",SUMIFS('Movimentos'!$D$2:$D$13,'Movimentos'!$C$2:$C$13,$A12,'Movimentos'!$A$2:$A$13,"&gt;="&amp;E$4,'Movimentos'!$A$2:$A$13,"&lt;"&amp;DATE(YEAR(E$4),MONTH(E$4)+1,1)))</f>
        <v/>
      </c>
      <c r="F12" s="28">
        <f>IF($A12="","",SUMIFS('Movimentos'!$D$2:$D$13,'Movimentos'!$C$2:$C$13,$A12,'Movimentos'!$A$2:$A$13,"&gt;="&amp;F$4,'Movimentos'!$A$2:$A$13,"&lt;"&amp;DATE(YEAR(F$4),MONTH(F$4)+1,1)))</f>
        <v/>
      </c>
      <c r="G12" s="28">
        <f>IF($A12="","",SUMIFS('Movimentos'!$D$2:$D$13,'Movimentos'!$C$2:$C$13,$A12,'Movimentos'!$A$2:$A$13,"&gt;="&amp;G$4,'Movimentos'!$A$2:$A$13,"&lt;"&amp;DATE(YEAR(G$4),MONTH(G$4)+1,1)))</f>
        <v/>
      </c>
      <c r="H12" s="28">
        <f>IF($A12="","",SUMIFS('Movimentos'!$D$2:$D$13,'Movimentos'!$C$2:$C$13,$A12,'Movimentos'!$A$2:$A$13,"&gt;="&amp;H$4,'Movimentos'!$A$2:$A$13,"&lt;"&amp;DATE(YEAR(H$4),MONTH(H$4)+1,1)))</f>
        <v/>
      </c>
      <c r="I12" s="28">
        <f>IF($A12="","",SUMIFS('Movimentos'!$D$2:$D$13,'Movimentos'!$C$2:$C$13,$A12,'Movimentos'!$A$2:$A$13,"&gt;="&amp;I$4,'Movimentos'!$A$2:$A$13,"&lt;"&amp;DATE(YEAR(I$4),MONTH(I$4)+1,1)))</f>
        <v/>
      </c>
      <c r="J12" s="28">
        <f>IF($A12="","",SUMIFS('Movimentos'!$D$2:$D$13,'Movimentos'!$C$2:$C$13,$A12,'Movimentos'!$A$2:$A$13,"&gt;="&amp;J$4,'Movimentos'!$A$2:$A$13,"&lt;"&amp;DATE(YEAR(J$4),MONTH(J$4)+1,1)))</f>
        <v/>
      </c>
      <c r="K12" s="28">
        <f>IF($A12="","",SUMIFS('Movimentos'!$D$2:$D$13,'Movimentos'!$C$2:$C$13,$A12,'Movimentos'!$A$2:$A$13,"&gt;="&amp;K$4,'Movimentos'!$A$2:$A$13,"&lt;"&amp;DATE(YEAR(K$4),MONTH(K$4)+1,1)))</f>
        <v/>
      </c>
      <c r="L12" s="28">
        <f>IF($A12="","",SUMIFS('Movimentos'!$D$2:$D$13,'Movimentos'!$C$2:$C$13,$A12,'Movimentos'!$A$2:$A$13,"&gt;="&amp;L$4,'Movimentos'!$A$2:$A$13,"&lt;"&amp;DATE(YEAR(L$4),MONTH(L$4)+1,1)))</f>
        <v/>
      </c>
      <c r="M12" s="28">
        <f>IF($A12="","",SUMIFS('Movimentos'!$D$2:$D$13,'Movimentos'!$C$2:$C$13,$A12,'Movimentos'!$A$2:$A$13,"&gt;="&amp;M$4,'Movimentos'!$A$2:$A$13,"&lt;"&amp;DATE(YEAR(M$4),MONTH(M$4)+1,1)))</f>
        <v/>
      </c>
      <c r="N12" s="28">
        <f>IF($A12="","",SUMIFS('Movimentos'!$D$2:$D$13,'Movimentos'!$C$2:$C$13,$A12,'Movimentos'!$A$2:$A$13,"&gt;="&amp;N$4,'Movimentos'!$A$2:$A$13,"&lt;"&amp;DATE(YEAR(N$4),MONTH(N$4)+1,1)))</f>
        <v/>
      </c>
      <c r="O12" s="29">
        <f>IF($A12="","",SUM(C12:N12))</f>
        <v/>
      </c>
      <c r="P12" s="32">
        <f>IF(AND($B12="Despesa",N(+$O12)&gt;0),$O12+ROW()/1000000,0)</f>
        <v/>
      </c>
    </row>
    <row r="13">
      <c r="A13" s="31">
        <f>IF(INDEX(CatList,9)="","",INDEX(CatList,9))</f>
        <v/>
      </c>
      <c r="B13" s="31">
        <f>IF(INDEX(CatTypes,9)="","",INDEX(CatTypes,9))</f>
        <v/>
      </c>
      <c r="C13" s="28">
        <f>IF($A13="","",SUMIFS('Movimentos'!$D$2:$D$13,'Movimentos'!$C$2:$C$13,$A13,'Movimentos'!$A$2:$A$13,"&gt;="&amp;C$4,'Movimentos'!$A$2:$A$13,"&lt;"&amp;DATE(YEAR(C$4),MONTH(C$4)+1,1)))</f>
        <v/>
      </c>
      <c r="D13" s="28">
        <f>IF($A13="","",SUMIFS('Movimentos'!$D$2:$D$13,'Movimentos'!$C$2:$C$13,$A13,'Movimentos'!$A$2:$A$13,"&gt;="&amp;D$4,'Movimentos'!$A$2:$A$13,"&lt;"&amp;DATE(YEAR(D$4),MONTH(D$4)+1,1)))</f>
        <v/>
      </c>
      <c r="E13" s="28">
        <f>IF($A13="","",SUMIFS('Movimentos'!$D$2:$D$13,'Movimentos'!$C$2:$C$13,$A13,'Movimentos'!$A$2:$A$13,"&gt;="&amp;E$4,'Movimentos'!$A$2:$A$13,"&lt;"&amp;DATE(YEAR(E$4),MONTH(E$4)+1,1)))</f>
        <v/>
      </c>
      <c r="F13" s="28">
        <f>IF($A13="","",SUMIFS('Movimentos'!$D$2:$D$13,'Movimentos'!$C$2:$C$13,$A13,'Movimentos'!$A$2:$A$13,"&gt;="&amp;F$4,'Movimentos'!$A$2:$A$13,"&lt;"&amp;DATE(YEAR(F$4),MONTH(F$4)+1,1)))</f>
        <v/>
      </c>
      <c r="G13" s="28">
        <f>IF($A13="","",SUMIFS('Movimentos'!$D$2:$D$13,'Movimentos'!$C$2:$C$13,$A13,'Movimentos'!$A$2:$A$13,"&gt;="&amp;G$4,'Movimentos'!$A$2:$A$13,"&lt;"&amp;DATE(YEAR(G$4),MONTH(G$4)+1,1)))</f>
        <v/>
      </c>
      <c r="H13" s="28">
        <f>IF($A13="","",SUMIFS('Movimentos'!$D$2:$D$13,'Movimentos'!$C$2:$C$13,$A13,'Movimentos'!$A$2:$A$13,"&gt;="&amp;H$4,'Movimentos'!$A$2:$A$13,"&lt;"&amp;DATE(YEAR(H$4),MONTH(H$4)+1,1)))</f>
        <v/>
      </c>
      <c r="I13" s="28">
        <f>IF($A13="","",SUMIFS('Movimentos'!$D$2:$D$13,'Movimentos'!$C$2:$C$13,$A13,'Movimentos'!$A$2:$A$13,"&gt;="&amp;I$4,'Movimentos'!$A$2:$A$13,"&lt;"&amp;DATE(YEAR(I$4),MONTH(I$4)+1,1)))</f>
        <v/>
      </c>
      <c r="J13" s="28">
        <f>IF($A13="","",SUMIFS('Movimentos'!$D$2:$D$13,'Movimentos'!$C$2:$C$13,$A13,'Movimentos'!$A$2:$A$13,"&gt;="&amp;J$4,'Movimentos'!$A$2:$A$13,"&lt;"&amp;DATE(YEAR(J$4),MONTH(J$4)+1,1)))</f>
        <v/>
      </c>
      <c r="K13" s="28">
        <f>IF($A13="","",SUMIFS('Movimentos'!$D$2:$D$13,'Movimentos'!$C$2:$C$13,$A13,'Movimentos'!$A$2:$A$13,"&gt;="&amp;K$4,'Movimentos'!$A$2:$A$13,"&lt;"&amp;DATE(YEAR(K$4),MONTH(K$4)+1,1)))</f>
        <v/>
      </c>
      <c r="L13" s="28">
        <f>IF($A13="","",SUMIFS('Movimentos'!$D$2:$D$13,'Movimentos'!$C$2:$C$13,$A13,'Movimentos'!$A$2:$A$13,"&gt;="&amp;L$4,'Movimentos'!$A$2:$A$13,"&lt;"&amp;DATE(YEAR(L$4),MONTH(L$4)+1,1)))</f>
        <v/>
      </c>
      <c r="M13" s="28">
        <f>IF($A13="","",SUMIFS('Movimentos'!$D$2:$D$13,'Movimentos'!$C$2:$C$13,$A13,'Movimentos'!$A$2:$A$13,"&gt;="&amp;M$4,'Movimentos'!$A$2:$A$13,"&lt;"&amp;DATE(YEAR(M$4),MONTH(M$4)+1,1)))</f>
        <v/>
      </c>
      <c r="N13" s="28">
        <f>IF($A13="","",SUMIFS('Movimentos'!$D$2:$D$13,'Movimentos'!$C$2:$C$13,$A13,'Movimentos'!$A$2:$A$13,"&gt;="&amp;N$4,'Movimentos'!$A$2:$A$13,"&lt;"&amp;DATE(YEAR(N$4),MONTH(N$4)+1,1)))</f>
        <v/>
      </c>
      <c r="O13" s="29">
        <f>IF($A13="","",SUM(C13:N13))</f>
        <v/>
      </c>
      <c r="P13" s="32">
        <f>IF(AND($B13="Despesa",N(+$O13)&gt;0),$O13+ROW()/1000000,0)</f>
        <v/>
      </c>
    </row>
    <row r="14">
      <c r="A14" s="31">
        <f>IF(INDEX(CatList,10)="","",INDEX(CatList,10))</f>
        <v/>
      </c>
      <c r="B14" s="31">
        <f>IF(INDEX(CatTypes,10)="","",INDEX(CatTypes,10))</f>
        <v/>
      </c>
      <c r="C14" s="28">
        <f>IF($A14="","",SUMIFS('Movimentos'!$D$2:$D$13,'Movimentos'!$C$2:$C$13,$A14,'Movimentos'!$A$2:$A$13,"&gt;="&amp;C$4,'Movimentos'!$A$2:$A$13,"&lt;"&amp;DATE(YEAR(C$4),MONTH(C$4)+1,1)))</f>
        <v/>
      </c>
      <c r="D14" s="28">
        <f>IF($A14="","",SUMIFS('Movimentos'!$D$2:$D$13,'Movimentos'!$C$2:$C$13,$A14,'Movimentos'!$A$2:$A$13,"&gt;="&amp;D$4,'Movimentos'!$A$2:$A$13,"&lt;"&amp;DATE(YEAR(D$4),MONTH(D$4)+1,1)))</f>
        <v/>
      </c>
      <c r="E14" s="28">
        <f>IF($A14="","",SUMIFS('Movimentos'!$D$2:$D$13,'Movimentos'!$C$2:$C$13,$A14,'Movimentos'!$A$2:$A$13,"&gt;="&amp;E$4,'Movimentos'!$A$2:$A$13,"&lt;"&amp;DATE(YEAR(E$4),MONTH(E$4)+1,1)))</f>
        <v/>
      </c>
      <c r="F14" s="28">
        <f>IF($A14="","",SUMIFS('Movimentos'!$D$2:$D$13,'Movimentos'!$C$2:$C$13,$A14,'Movimentos'!$A$2:$A$13,"&gt;="&amp;F$4,'Movimentos'!$A$2:$A$13,"&lt;"&amp;DATE(YEAR(F$4),MONTH(F$4)+1,1)))</f>
        <v/>
      </c>
      <c r="G14" s="28">
        <f>IF($A14="","",SUMIFS('Movimentos'!$D$2:$D$13,'Movimentos'!$C$2:$C$13,$A14,'Movimentos'!$A$2:$A$13,"&gt;="&amp;G$4,'Movimentos'!$A$2:$A$13,"&lt;"&amp;DATE(YEAR(G$4),MONTH(G$4)+1,1)))</f>
        <v/>
      </c>
      <c r="H14" s="28">
        <f>IF($A14="","",SUMIFS('Movimentos'!$D$2:$D$13,'Movimentos'!$C$2:$C$13,$A14,'Movimentos'!$A$2:$A$13,"&gt;="&amp;H$4,'Movimentos'!$A$2:$A$13,"&lt;"&amp;DATE(YEAR(H$4),MONTH(H$4)+1,1)))</f>
        <v/>
      </c>
      <c r="I14" s="28">
        <f>IF($A14="","",SUMIFS('Movimentos'!$D$2:$D$13,'Movimentos'!$C$2:$C$13,$A14,'Movimentos'!$A$2:$A$13,"&gt;="&amp;I$4,'Movimentos'!$A$2:$A$13,"&lt;"&amp;DATE(YEAR(I$4),MONTH(I$4)+1,1)))</f>
        <v/>
      </c>
      <c r="J14" s="28">
        <f>IF($A14="","",SUMIFS('Movimentos'!$D$2:$D$13,'Movimentos'!$C$2:$C$13,$A14,'Movimentos'!$A$2:$A$13,"&gt;="&amp;J$4,'Movimentos'!$A$2:$A$13,"&lt;"&amp;DATE(YEAR(J$4),MONTH(J$4)+1,1)))</f>
        <v/>
      </c>
      <c r="K14" s="28">
        <f>IF($A14="","",SUMIFS('Movimentos'!$D$2:$D$13,'Movimentos'!$C$2:$C$13,$A14,'Movimentos'!$A$2:$A$13,"&gt;="&amp;K$4,'Movimentos'!$A$2:$A$13,"&lt;"&amp;DATE(YEAR(K$4),MONTH(K$4)+1,1)))</f>
        <v/>
      </c>
      <c r="L14" s="28">
        <f>IF($A14="","",SUMIFS('Movimentos'!$D$2:$D$13,'Movimentos'!$C$2:$C$13,$A14,'Movimentos'!$A$2:$A$13,"&gt;="&amp;L$4,'Movimentos'!$A$2:$A$13,"&lt;"&amp;DATE(YEAR(L$4),MONTH(L$4)+1,1)))</f>
        <v/>
      </c>
      <c r="M14" s="28">
        <f>IF($A14="","",SUMIFS('Movimentos'!$D$2:$D$13,'Movimentos'!$C$2:$C$13,$A14,'Movimentos'!$A$2:$A$13,"&gt;="&amp;M$4,'Movimentos'!$A$2:$A$13,"&lt;"&amp;DATE(YEAR(M$4),MONTH(M$4)+1,1)))</f>
        <v/>
      </c>
      <c r="N14" s="28">
        <f>IF($A14="","",SUMIFS('Movimentos'!$D$2:$D$13,'Movimentos'!$C$2:$C$13,$A14,'Movimentos'!$A$2:$A$13,"&gt;="&amp;N$4,'Movimentos'!$A$2:$A$13,"&lt;"&amp;DATE(YEAR(N$4),MONTH(N$4)+1,1)))</f>
        <v/>
      </c>
      <c r="O14" s="29">
        <f>IF($A14="","",SUM(C14:N14))</f>
        <v/>
      </c>
      <c r="P14" s="32">
        <f>IF(AND($B14="Despesa",N(+$O14)&gt;0),$O14+ROW()/1000000,0)</f>
        <v/>
      </c>
    </row>
    <row r="15">
      <c r="A15" s="31">
        <f>IF(INDEX(CatList,11)="","",INDEX(CatList,11))</f>
        <v/>
      </c>
      <c r="B15" s="31">
        <f>IF(INDEX(CatTypes,11)="","",INDEX(CatTypes,11))</f>
        <v/>
      </c>
      <c r="C15" s="28">
        <f>IF($A15="","",SUMIFS('Movimentos'!$D$2:$D$13,'Movimentos'!$C$2:$C$13,$A15,'Movimentos'!$A$2:$A$13,"&gt;="&amp;C$4,'Movimentos'!$A$2:$A$13,"&lt;"&amp;DATE(YEAR(C$4),MONTH(C$4)+1,1)))</f>
        <v/>
      </c>
      <c r="D15" s="28">
        <f>IF($A15="","",SUMIFS('Movimentos'!$D$2:$D$13,'Movimentos'!$C$2:$C$13,$A15,'Movimentos'!$A$2:$A$13,"&gt;="&amp;D$4,'Movimentos'!$A$2:$A$13,"&lt;"&amp;DATE(YEAR(D$4),MONTH(D$4)+1,1)))</f>
        <v/>
      </c>
      <c r="E15" s="28">
        <f>IF($A15="","",SUMIFS('Movimentos'!$D$2:$D$13,'Movimentos'!$C$2:$C$13,$A15,'Movimentos'!$A$2:$A$13,"&gt;="&amp;E$4,'Movimentos'!$A$2:$A$13,"&lt;"&amp;DATE(YEAR(E$4),MONTH(E$4)+1,1)))</f>
        <v/>
      </c>
      <c r="F15" s="28">
        <f>IF($A15="","",SUMIFS('Movimentos'!$D$2:$D$13,'Movimentos'!$C$2:$C$13,$A15,'Movimentos'!$A$2:$A$13,"&gt;="&amp;F$4,'Movimentos'!$A$2:$A$13,"&lt;"&amp;DATE(YEAR(F$4),MONTH(F$4)+1,1)))</f>
        <v/>
      </c>
      <c r="G15" s="28">
        <f>IF($A15="","",SUMIFS('Movimentos'!$D$2:$D$13,'Movimentos'!$C$2:$C$13,$A15,'Movimentos'!$A$2:$A$13,"&gt;="&amp;G$4,'Movimentos'!$A$2:$A$13,"&lt;"&amp;DATE(YEAR(G$4),MONTH(G$4)+1,1)))</f>
        <v/>
      </c>
      <c r="H15" s="28">
        <f>IF($A15="","",SUMIFS('Movimentos'!$D$2:$D$13,'Movimentos'!$C$2:$C$13,$A15,'Movimentos'!$A$2:$A$13,"&gt;="&amp;H$4,'Movimentos'!$A$2:$A$13,"&lt;"&amp;DATE(YEAR(H$4),MONTH(H$4)+1,1)))</f>
        <v/>
      </c>
      <c r="I15" s="28">
        <f>IF($A15="","",SUMIFS('Movimentos'!$D$2:$D$13,'Movimentos'!$C$2:$C$13,$A15,'Movimentos'!$A$2:$A$13,"&gt;="&amp;I$4,'Movimentos'!$A$2:$A$13,"&lt;"&amp;DATE(YEAR(I$4),MONTH(I$4)+1,1)))</f>
        <v/>
      </c>
      <c r="J15" s="28">
        <f>IF($A15="","",SUMIFS('Movimentos'!$D$2:$D$13,'Movimentos'!$C$2:$C$13,$A15,'Movimentos'!$A$2:$A$13,"&gt;="&amp;J$4,'Movimentos'!$A$2:$A$13,"&lt;"&amp;DATE(YEAR(J$4),MONTH(J$4)+1,1)))</f>
        <v/>
      </c>
      <c r="K15" s="28">
        <f>IF($A15="","",SUMIFS('Movimentos'!$D$2:$D$13,'Movimentos'!$C$2:$C$13,$A15,'Movimentos'!$A$2:$A$13,"&gt;="&amp;K$4,'Movimentos'!$A$2:$A$13,"&lt;"&amp;DATE(YEAR(K$4),MONTH(K$4)+1,1)))</f>
        <v/>
      </c>
      <c r="L15" s="28">
        <f>IF($A15="","",SUMIFS('Movimentos'!$D$2:$D$13,'Movimentos'!$C$2:$C$13,$A15,'Movimentos'!$A$2:$A$13,"&gt;="&amp;L$4,'Movimentos'!$A$2:$A$13,"&lt;"&amp;DATE(YEAR(L$4),MONTH(L$4)+1,1)))</f>
        <v/>
      </c>
      <c r="M15" s="28">
        <f>IF($A15="","",SUMIFS('Movimentos'!$D$2:$D$13,'Movimentos'!$C$2:$C$13,$A15,'Movimentos'!$A$2:$A$13,"&gt;="&amp;M$4,'Movimentos'!$A$2:$A$13,"&lt;"&amp;DATE(YEAR(M$4),MONTH(M$4)+1,1)))</f>
        <v/>
      </c>
      <c r="N15" s="28">
        <f>IF($A15="","",SUMIFS('Movimentos'!$D$2:$D$13,'Movimentos'!$C$2:$C$13,$A15,'Movimentos'!$A$2:$A$13,"&gt;="&amp;N$4,'Movimentos'!$A$2:$A$13,"&lt;"&amp;DATE(YEAR(N$4),MONTH(N$4)+1,1)))</f>
        <v/>
      </c>
      <c r="O15" s="29">
        <f>IF($A15="","",SUM(C15:N15))</f>
        <v/>
      </c>
      <c r="P15" s="32">
        <f>IF(AND($B15="Despesa",N(+$O15)&gt;0),$O15+ROW()/1000000,0)</f>
        <v/>
      </c>
    </row>
    <row r="16">
      <c r="A16" s="31">
        <f>IF(INDEX(CatList,12)="","",INDEX(CatList,12))</f>
        <v/>
      </c>
      <c r="B16" s="31">
        <f>IF(INDEX(CatTypes,12)="","",INDEX(CatTypes,12))</f>
        <v/>
      </c>
      <c r="C16" s="28">
        <f>IF($A16="","",SUMIFS('Movimentos'!$D$2:$D$13,'Movimentos'!$C$2:$C$13,$A16,'Movimentos'!$A$2:$A$13,"&gt;="&amp;C$4,'Movimentos'!$A$2:$A$13,"&lt;"&amp;DATE(YEAR(C$4),MONTH(C$4)+1,1)))</f>
        <v/>
      </c>
      <c r="D16" s="28">
        <f>IF($A16="","",SUMIFS('Movimentos'!$D$2:$D$13,'Movimentos'!$C$2:$C$13,$A16,'Movimentos'!$A$2:$A$13,"&gt;="&amp;D$4,'Movimentos'!$A$2:$A$13,"&lt;"&amp;DATE(YEAR(D$4),MONTH(D$4)+1,1)))</f>
        <v/>
      </c>
      <c r="E16" s="28">
        <f>IF($A16="","",SUMIFS('Movimentos'!$D$2:$D$13,'Movimentos'!$C$2:$C$13,$A16,'Movimentos'!$A$2:$A$13,"&gt;="&amp;E$4,'Movimentos'!$A$2:$A$13,"&lt;"&amp;DATE(YEAR(E$4),MONTH(E$4)+1,1)))</f>
        <v/>
      </c>
      <c r="F16" s="28">
        <f>IF($A16="","",SUMIFS('Movimentos'!$D$2:$D$13,'Movimentos'!$C$2:$C$13,$A16,'Movimentos'!$A$2:$A$13,"&gt;="&amp;F$4,'Movimentos'!$A$2:$A$13,"&lt;"&amp;DATE(YEAR(F$4),MONTH(F$4)+1,1)))</f>
        <v/>
      </c>
      <c r="G16" s="28">
        <f>IF($A16="","",SUMIFS('Movimentos'!$D$2:$D$13,'Movimentos'!$C$2:$C$13,$A16,'Movimentos'!$A$2:$A$13,"&gt;="&amp;G$4,'Movimentos'!$A$2:$A$13,"&lt;"&amp;DATE(YEAR(G$4),MONTH(G$4)+1,1)))</f>
        <v/>
      </c>
      <c r="H16" s="28">
        <f>IF($A16="","",SUMIFS('Movimentos'!$D$2:$D$13,'Movimentos'!$C$2:$C$13,$A16,'Movimentos'!$A$2:$A$13,"&gt;="&amp;H$4,'Movimentos'!$A$2:$A$13,"&lt;"&amp;DATE(YEAR(H$4),MONTH(H$4)+1,1)))</f>
        <v/>
      </c>
      <c r="I16" s="28">
        <f>IF($A16="","",SUMIFS('Movimentos'!$D$2:$D$13,'Movimentos'!$C$2:$C$13,$A16,'Movimentos'!$A$2:$A$13,"&gt;="&amp;I$4,'Movimentos'!$A$2:$A$13,"&lt;"&amp;DATE(YEAR(I$4),MONTH(I$4)+1,1)))</f>
        <v/>
      </c>
      <c r="J16" s="28">
        <f>IF($A16="","",SUMIFS('Movimentos'!$D$2:$D$13,'Movimentos'!$C$2:$C$13,$A16,'Movimentos'!$A$2:$A$13,"&gt;="&amp;J$4,'Movimentos'!$A$2:$A$13,"&lt;"&amp;DATE(YEAR(J$4),MONTH(J$4)+1,1)))</f>
        <v/>
      </c>
      <c r="K16" s="28">
        <f>IF($A16="","",SUMIFS('Movimentos'!$D$2:$D$13,'Movimentos'!$C$2:$C$13,$A16,'Movimentos'!$A$2:$A$13,"&gt;="&amp;K$4,'Movimentos'!$A$2:$A$13,"&lt;"&amp;DATE(YEAR(K$4),MONTH(K$4)+1,1)))</f>
        <v/>
      </c>
      <c r="L16" s="28">
        <f>IF($A16="","",SUMIFS('Movimentos'!$D$2:$D$13,'Movimentos'!$C$2:$C$13,$A16,'Movimentos'!$A$2:$A$13,"&gt;="&amp;L$4,'Movimentos'!$A$2:$A$13,"&lt;"&amp;DATE(YEAR(L$4),MONTH(L$4)+1,1)))</f>
        <v/>
      </c>
      <c r="M16" s="28">
        <f>IF($A16="","",SUMIFS('Movimentos'!$D$2:$D$13,'Movimentos'!$C$2:$C$13,$A16,'Movimentos'!$A$2:$A$13,"&gt;="&amp;M$4,'Movimentos'!$A$2:$A$13,"&lt;"&amp;DATE(YEAR(M$4),MONTH(M$4)+1,1)))</f>
        <v/>
      </c>
      <c r="N16" s="28">
        <f>IF($A16="","",SUMIFS('Movimentos'!$D$2:$D$13,'Movimentos'!$C$2:$C$13,$A16,'Movimentos'!$A$2:$A$13,"&gt;="&amp;N$4,'Movimentos'!$A$2:$A$13,"&lt;"&amp;DATE(YEAR(N$4),MONTH(N$4)+1,1)))</f>
        <v/>
      </c>
      <c r="O16" s="29">
        <f>IF($A16="","",SUM(C16:N16))</f>
        <v/>
      </c>
      <c r="P16" s="32">
        <f>IF(AND($B16="Despesa",N(+$O16)&gt;0),$O16+ROW()/1000000,0)</f>
        <v/>
      </c>
    </row>
    <row r="17">
      <c r="A17" s="31">
        <f>IF(INDEX(CatList,13)="","",INDEX(CatList,13))</f>
        <v/>
      </c>
      <c r="B17" s="31">
        <f>IF(INDEX(CatTypes,13)="","",INDEX(CatTypes,13))</f>
        <v/>
      </c>
      <c r="C17" s="28">
        <f>IF($A17="","",SUMIFS('Movimentos'!$D$2:$D$13,'Movimentos'!$C$2:$C$13,$A17,'Movimentos'!$A$2:$A$13,"&gt;="&amp;C$4,'Movimentos'!$A$2:$A$13,"&lt;"&amp;DATE(YEAR(C$4),MONTH(C$4)+1,1)))</f>
        <v/>
      </c>
      <c r="D17" s="28">
        <f>IF($A17="","",SUMIFS('Movimentos'!$D$2:$D$13,'Movimentos'!$C$2:$C$13,$A17,'Movimentos'!$A$2:$A$13,"&gt;="&amp;D$4,'Movimentos'!$A$2:$A$13,"&lt;"&amp;DATE(YEAR(D$4),MONTH(D$4)+1,1)))</f>
        <v/>
      </c>
      <c r="E17" s="28">
        <f>IF($A17="","",SUMIFS('Movimentos'!$D$2:$D$13,'Movimentos'!$C$2:$C$13,$A17,'Movimentos'!$A$2:$A$13,"&gt;="&amp;E$4,'Movimentos'!$A$2:$A$13,"&lt;"&amp;DATE(YEAR(E$4),MONTH(E$4)+1,1)))</f>
        <v/>
      </c>
      <c r="F17" s="28">
        <f>IF($A17="","",SUMIFS('Movimentos'!$D$2:$D$13,'Movimentos'!$C$2:$C$13,$A17,'Movimentos'!$A$2:$A$13,"&gt;="&amp;F$4,'Movimentos'!$A$2:$A$13,"&lt;"&amp;DATE(YEAR(F$4),MONTH(F$4)+1,1)))</f>
        <v/>
      </c>
      <c r="G17" s="28">
        <f>IF($A17="","",SUMIFS('Movimentos'!$D$2:$D$13,'Movimentos'!$C$2:$C$13,$A17,'Movimentos'!$A$2:$A$13,"&gt;="&amp;G$4,'Movimentos'!$A$2:$A$13,"&lt;"&amp;DATE(YEAR(G$4),MONTH(G$4)+1,1)))</f>
        <v/>
      </c>
      <c r="H17" s="28">
        <f>IF($A17="","",SUMIFS('Movimentos'!$D$2:$D$13,'Movimentos'!$C$2:$C$13,$A17,'Movimentos'!$A$2:$A$13,"&gt;="&amp;H$4,'Movimentos'!$A$2:$A$13,"&lt;"&amp;DATE(YEAR(H$4),MONTH(H$4)+1,1)))</f>
        <v/>
      </c>
      <c r="I17" s="28">
        <f>IF($A17="","",SUMIFS('Movimentos'!$D$2:$D$13,'Movimentos'!$C$2:$C$13,$A17,'Movimentos'!$A$2:$A$13,"&gt;="&amp;I$4,'Movimentos'!$A$2:$A$13,"&lt;"&amp;DATE(YEAR(I$4),MONTH(I$4)+1,1)))</f>
        <v/>
      </c>
      <c r="J17" s="28">
        <f>IF($A17="","",SUMIFS('Movimentos'!$D$2:$D$13,'Movimentos'!$C$2:$C$13,$A17,'Movimentos'!$A$2:$A$13,"&gt;="&amp;J$4,'Movimentos'!$A$2:$A$13,"&lt;"&amp;DATE(YEAR(J$4),MONTH(J$4)+1,1)))</f>
        <v/>
      </c>
      <c r="K17" s="28">
        <f>IF($A17="","",SUMIFS('Movimentos'!$D$2:$D$13,'Movimentos'!$C$2:$C$13,$A17,'Movimentos'!$A$2:$A$13,"&gt;="&amp;K$4,'Movimentos'!$A$2:$A$13,"&lt;"&amp;DATE(YEAR(K$4),MONTH(K$4)+1,1)))</f>
        <v/>
      </c>
      <c r="L17" s="28">
        <f>IF($A17="","",SUMIFS('Movimentos'!$D$2:$D$13,'Movimentos'!$C$2:$C$13,$A17,'Movimentos'!$A$2:$A$13,"&gt;="&amp;L$4,'Movimentos'!$A$2:$A$13,"&lt;"&amp;DATE(YEAR(L$4),MONTH(L$4)+1,1)))</f>
        <v/>
      </c>
      <c r="M17" s="28">
        <f>IF($A17="","",SUMIFS('Movimentos'!$D$2:$D$13,'Movimentos'!$C$2:$C$13,$A17,'Movimentos'!$A$2:$A$13,"&gt;="&amp;M$4,'Movimentos'!$A$2:$A$13,"&lt;"&amp;DATE(YEAR(M$4),MONTH(M$4)+1,1)))</f>
        <v/>
      </c>
      <c r="N17" s="28">
        <f>IF($A17="","",SUMIFS('Movimentos'!$D$2:$D$13,'Movimentos'!$C$2:$C$13,$A17,'Movimentos'!$A$2:$A$13,"&gt;="&amp;N$4,'Movimentos'!$A$2:$A$13,"&lt;"&amp;DATE(YEAR(N$4),MONTH(N$4)+1,1)))</f>
        <v/>
      </c>
      <c r="O17" s="29">
        <f>IF($A17="","",SUM(C17:N17))</f>
        <v/>
      </c>
      <c r="P17" s="32">
        <f>IF(AND($B17="Despesa",N(+$O17)&gt;0),$O17+ROW()/1000000,0)</f>
        <v/>
      </c>
    </row>
    <row r="18">
      <c r="A18" s="31">
        <f>IF(INDEX(CatList,14)="","",INDEX(CatList,14))</f>
        <v/>
      </c>
      <c r="B18" s="31">
        <f>IF(INDEX(CatTypes,14)="","",INDEX(CatTypes,14))</f>
        <v/>
      </c>
      <c r="C18" s="28">
        <f>IF($A18="","",SUMIFS('Movimentos'!$D$2:$D$13,'Movimentos'!$C$2:$C$13,$A18,'Movimentos'!$A$2:$A$13,"&gt;="&amp;C$4,'Movimentos'!$A$2:$A$13,"&lt;"&amp;DATE(YEAR(C$4),MONTH(C$4)+1,1)))</f>
        <v/>
      </c>
      <c r="D18" s="28">
        <f>IF($A18="","",SUMIFS('Movimentos'!$D$2:$D$13,'Movimentos'!$C$2:$C$13,$A18,'Movimentos'!$A$2:$A$13,"&gt;="&amp;D$4,'Movimentos'!$A$2:$A$13,"&lt;"&amp;DATE(YEAR(D$4),MONTH(D$4)+1,1)))</f>
        <v/>
      </c>
      <c r="E18" s="28">
        <f>IF($A18="","",SUMIFS('Movimentos'!$D$2:$D$13,'Movimentos'!$C$2:$C$13,$A18,'Movimentos'!$A$2:$A$13,"&gt;="&amp;E$4,'Movimentos'!$A$2:$A$13,"&lt;"&amp;DATE(YEAR(E$4),MONTH(E$4)+1,1)))</f>
        <v/>
      </c>
      <c r="F18" s="28">
        <f>IF($A18="","",SUMIFS('Movimentos'!$D$2:$D$13,'Movimentos'!$C$2:$C$13,$A18,'Movimentos'!$A$2:$A$13,"&gt;="&amp;F$4,'Movimentos'!$A$2:$A$13,"&lt;"&amp;DATE(YEAR(F$4),MONTH(F$4)+1,1)))</f>
        <v/>
      </c>
      <c r="G18" s="28">
        <f>IF($A18="","",SUMIFS('Movimentos'!$D$2:$D$13,'Movimentos'!$C$2:$C$13,$A18,'Movimentos'!$A$2:$A$13,"&gt;="&amp;G$4,'Movimentos'!$A$2:$A$13,"&lt;"&amp;DATE(YEAR(G$4),MONTH(G$4)+1,1)))</f>
        <v/>
      </c>
      <c r="H18" s="28">
        <f>IF($A18="","",SUMIFS('Movimentos'!$D$2:$D$13,'Movimentos'!$C$2:$C$13,$A18,'Movimentos'!$A$2:$A$13,"&gt;="&amp;H$4,'Movimentos'!$A$2:$A$13,"&lt;"&amp;DATE(YEAR(H$4),MONTH(H$4)+1,1)))</f>
        <v/>
      </c>
      <c r="I18" s="28">
        <f>IF($A18="","",SUMIFS('Movimentos'!$D$2:$D$13,'Movimentos'!$C$2:$C$13,$A18,'Movimentos'!$A$2:$A$13,"&gt;="&amp;I$4,'Movimentos'!$A$2:$A$13,"&lt;"&amp;DATE(YEAR(I$4),MONTH(I$4)+1,1)))</f>
        <v/>
      </c>
      <c r="J18" s="28">
        <f>IF($A18="","",SUMIFS('Movimentos'!$D$2:$D$13,'Movimentos'!$C$2:$C$13,$A18,'Movimentos'!$A$2:$A$13,"&gt;="&amp;J$4,'Movimentos'!$A$2:$A$13,"&lt;"&amp;DATE(YEAR(J$4),MONTH(J$4)+1,1)))</f>
        <v/>
      </c>
      <c r="K18" s="28">
        <f>IF($A18="","",SUMIFS('Movimentos'!$D$2:$D$13,'Movimentos'!$C$2:$C$13,$A18,'Movimentos'!$A$2:$A$13,"&gt;="&amp;K$4,'Movimentos'!$A$2:$A$13,"&lt;"&amp;DATE(YEAR(K$4),MONTH(K$4)+1,1)))</f>
        <v/>
      </c>
      <c r="L18" s="28">
        <f>IF($A18="","",SUMIFS('Movimentos'!$D$2:$D$13,'Movimentos'!$C$2:$C$13,$A18,'Movimentos'!$A$2:$A$13,"&gt;="&amp;L$4,'Movimentos'!$A$2:$A$13,"&lt;"&amp;DATE(YEAR(L$4),MONTH(L$4)+1,1)))</f>
        <v/>
      </c>
      <c r="M18" s="28">
        <f>IF($A18="","",SUMIFS('Movimentos'!$D$2:$D$13,'Movimentos'!$C$2:$C$13,$A18,'Movimentos'!$A$2:$A$13,"&gt;="&amp;M$4,'Movimentos'!$A$2:$A$13,"&lt;"&amp;DATE(YEAR(M$4),MONTH(M$4)+1,1)))</f>
        <v/>
      </c>
      <c r="N18" s="28">
        <f>IF($A18="","",SUMIFS('Movimentos'!$D$2:$D$13,'Movimentos'!$C$2:$C$13,$A18,'Movimentos'!$A$2:$A$13,"&gt;="&amp;N$4,'Movimentos'!$A$2:$A$13,"&lt;"&amp;DATE(YEAR(N$4),MONTH(N$4)+1,1)))</f>
        <v/>
      </c>
      <c r="O18" s="29">
        <f>IF($A18="","",SUM(C18:N18))</f>
        <v/>
      </c>
      <c r="P18" s="32">
        <f>IF(AND($B18="Despesa",N(+$O18)&gt;0),$O18+ROW()/1000000,0)</f>
        <v/>
      </c>
    </row>
    <row r="19">
      <c r="A19" s="31">
        <f>IF(INDEX(CatList,15)="","",INDEX(CatList,15))</f>
        <v/>
      </c>
      <c r="B19" s="31">
        <f>IF(INDEX(CatTypes,15)="","",INDEX(CatTypes,15))</f>
        <v/>
      </c>
      <c r="C19" s="28">
        <f>IF($A19="","",SUMIFS('Movimentos'!$D$2:$D$13,'Movimentos'!$C$2:$C$13,$A19,'Movimentos'!$A$2:$A$13,"&gt;="&amp;C$4,'Movimentos'!$A$2:$A$13,"&lt;"&amp;DATE(YEAR(C$4),MONTH(C$4)+1,1)))</f>
        <v/>
      </c>
      <c r="D19" s="28">
        <f>IF($A19="","",SUMIFS('Movimentos'!$D$2:$D$13,'Movimentos'!$C$2:$C$13,$A19,'Movimentos'!$A$2:$A$13,"&gt;="&amp;D$4,'Movimentos'!$A$2:$A$13,"&lt;"&amp;DATE(YEAR(D$4),MONTH(D$4)+1,1)))</f>
        <v/>
      </c>
      <c r="E19" s="28">
        <f>IF($A19="","",SUMIFS('Movimentos'!$D$2:$D$13,'Movimentos'!$C$2:$C$13,$A19,'Movimentos'!$A$2:$A$13,"&gt;="&amp;E$4,'Movimentos'!$A$2:$A$13,"&lt;"&amp;DATE(YEAR(E$4),MONTH(E$4)+1,1)))</f>
        <v/>
      </c>
      <c r="F19" s="28">
        <f>IF($A19="","",SUMIFS('Movimentos'!$D$2:$D$13,'Movimentos'!$C$2:$C$13,$A19,'Movimentos'!$A$2:$A$13,"&gt;="&amp;F$4,'Movimentos'!$A$2:$A$13,"&lt;"&amp;DATE(YEAR(F$4),MONTH(F$4)+1,1)))</f>
        <v/>
      </c>
      <c r="G19" s="28">
        <f>IF($A19="","",SUMIFS('Movimentos'!$D$2:$D$13,'Movimentos'!$C$2:$C$13,$A19,'Movimentos'!$A$2:$A$13,"&gt;="&amp;G$4,'Movimentos'!$A$2:$A$13,"&lt;"&amp;DATE(YEAR(G$4),MONTH(G$4)+1,1)))</f>
        <v/>
      </c>
      <c r="H19" s="28">
        <f>IF($A19="","",SUMIFS('Movimentos'!$D$2:$D$13,'Movimentos'!$C$2:$C$13,$A19,'Movimentos'!$A$2:$A$13,"&gt;="&amp;H$4,'Movimentos'!$A$2:$A$13,"&lt;"&amp;DATE(YEAR(H$4),MONTH(H$4)+1,1)))</f>
        <v/>
      </c>
      <c r="I19" s="28">
        <f>IF($A19="","",SUMIFS('Movimentos'!$D$2:$D$13,'Movimentos'!$C$2:$C$13,$A19,'Movimentos'!$A$2:$A$13,"&gt;="&amp;I$4,'Movimentos'!$A$2:$A$13,"&lt;"&amp;DATE(YEAR(I$4),MONTH(I$4)+1,1)))</f>
        <v/>
      </c>
      <c r="J19" s="28">
        <f>IF($A19="","",SUMIFS('Movimentos'!$D$2:$D$13,'Movimentos'!$C$2:$C$13,$A19,'Movimentos'!$A$2:$A$13,"&gt;="&amp;J$4,'Movimentos'!$A$2:$A$13,"&lt;"&amp;DATE(YEAR(J$4),MONTH(J$4)+1,1)))</f>
        <v/>
      </c>
      <c r="K19" s="28">
        <f>IF($A19="","",SUMIFS('Movimentos'!$D$2:$D$13,'Movimentos'!$C$2:$C$13,$A19,'Movimentos'!$A$2:$A$13,"&gt;="&amp;K$4,'Movimentos'!$A$2:$A$13,"&lt;"&amp;DATE(YEAR(K$4),MONTH(K$4)+1,1)))</f>
        <v/>
      </c>
      <c r="L19" s="28">
        <f>IF($A19="","",SUMIFS('Movimentos'!$D$2:$D$13,'Movimentos'!$C$2:$C$13,$A19,'Movimentos'!$A$2:$A$13,"&gt;="&amp;L$4,'Movimentos'!$A$2:$A$13,"&lt;"&amp;DATE(YEAR(L$4),MONTH(L$4)+1,1)))</f>
        <v/>
      </c>
      <c r="M19" s="28">
        <f>IF($A19="","",SUMIFS('Movimentos'!$D$2:$D$13,'Movimentos'!$C$2:$C$13,$A19,'Movimentos'!$A$2:$A$13,"&gt;="&amp;M$4,'Movimentos'!$A$2:$A$13,"&lt;"&amp;DATE(YEAR(M$4),MONTH(M$4)+1,1)))</f>
        <v/>
      </c>
      <c r="N19" s="28">
        <f>IF($A19="","",SUMIFS('Movimentos'!$D$2:$D$13,'Movimentos'!$C$2:$C$13,$A19,'Movimentos'!$A$2:$A$13,"&gt;="&amp;N$4,'Movimentos'!$A$2:$A$13,"&lt;"&amp;DATE(YEAR(N$4),MONTH(N$4)+1,1)))</f>
        <v/>
      </c>
      <c r="O19" s="29">
        <f>IF($A19="","",SUM(C19:N19))</f>
        <v/>
      </c>
      <c r="P19" s="32">
        <f>IF(AND($B19="Despesa",N(+$O19)&gt;0),$O19+ROW()/1000000,0)</f>
        <v/>
      </c>
    </row>
    <row r="20">
      <c r="A20" s="31">
        <f>IF(INDEX(CatList,16)="","",INDEX(CatList,16))</f>
        <v/>
      </c>
      <c r="B20" s="31">
        <f>IF(INDEX(CatTypes,16)="","",INDEX(CatTypes,16))</f>
        <v/>
      </c>
      <c r="C20" s="28">
        <f>IF($A20="","",SUMIFS('Movimentos'!$D$2:$D$13,'Movimentos'!$C$2:$C$13,$A20,'Movimentos'!$A$2:$A$13,"&gt;="&amp;C$4,'Movimentos'!$A$2:$A$13,"&lt;"&amp;DATE(YEAR(C$4),MONTH(C$4)+1,1)))</f>
        <v/>
      </c>
      <c r="D20" s="28">
        <f>IF($A20="","",SUMIFS('Movimentos'!$D$2:$D$13,'Movimentos'!$C$2:$C$13,$A20,'Movimentos'!$A$2:$A$13,"&gt;="&amp;D$4,'Movimentos'!$A$2:$A$13,"&lt;"&amp;DATE(YEAR(D$4),MONTH(D$4)+1,1)))</f>
        <v/>
      </c>
      <c r="E20" s="28">
        <f>IF($A20="","",SUMIFS('Movimentos'!$D$2:$D$13,'Movimentos'!$C$2:$C$13,$A20,'Movimentos'!$A$2:$A$13,"&gt;="&amp;E$4,'Movimentos'!$A$2:$A$13,"&lt;"&amp;DATE(YEAR(E$4),MONTH(E$4)+1,1)))</f>
        <v/>
      </c>
      <c r="F20" s="28">
        <f>IF($A20="","",SUMIFS('Movimentos'!$D$2:$D$13,'Movimentos'!$C$2:$C$13,$A20,'Movimentos'!$A$2:$A$13,"&gt;="&amp;F$4,'Movimentos'!$A$2:$A$13,"&lt;"&amp;DATE(YEAR(F$4),MONTH(F$4)+1,1)))</f>
        <v/>
      </c>
      <c r="G20" s="28">
        <f>IF($A20="","",SUMIFS('Movimentos'!$D$2:$D$13,'Movimentos'!$C$2:$C$13,$A20,'Movimentos'!$A$2:$A$13,"&gt;="&amp;G$4,'Movimentos'!$A$2:$A$13,"&lt;"&amp;DATE(YEAR(G$4),MONTH(G$4)+1,1)))</f>
        <v/>
      </c>
      <c r="H20" s="28">
        <f>IF($A20="","",SUMIFS('Movimentos'!$D$2:$D$13,'Movimentos'!$C$2:$C$13,$A20,'Movimentos'!$A$2:$A$13,"&gt;="&amp;H$4,'Movimentos'!$A$2:$A$13,"&lt;"&amp;DATE(YEAR(H$4),MONTH(H$4)+1,1)))</f>
        <v/>
      </c>
      <c r="I20" s="28">
        <f>IF($A20="","",SUMIFS('Movimentos'!$D$2:$D$13,'Movimentos'!$C$2:$C$13,$A20,'Movimentos'!$A$2:$A$13,"&gt;="&amp;I$4,'Movimentos'!$A$2:$A$13,"&lt;"&amp;DATE(YEAR(I$4),MONTH(I$4)+1,1)))</f>
        <v/>
      </c>
      <c r="J20" s="28">
        <f>IF($A20="","",SUMIFS('Movimentos'!$D$2:$D$13,'Movimentos'!$C$2:$C$13,$A20,'Movimentos'!$A$2:$A$13,"&gt;="&amp;J$4,'Movimentos'!$A$2:$A$13,"&lt;"&amp;DATE(YEAR(J$4),MONTH(J$4)+1,1)))</f>
        <v/>
      </c>
      <c r="K20" s="28">
        <f>IF($A20="","",SUMIFS('Movimentos'!$D$2:$D$13,'Movimentos'!$C$2:$C$13,$A20,'Movimentos'!$A$2:$A$13,"&gt;="&amp;K$4,'Movimentos'!$A$2:$A$13,"&lt;"&amp;DATE(YEAR(K$4),MONTH(K$4)+1,1)))</f>
        <v/>
      </c>
      <c r="L20" s="28">
        <f>IF($A20="","",SUMIFS('Movimentos'!$D$2:$D$13,'Movimentos'!$C$2:$C$13,$A20,'Movimentos'!$A$2:$A$13,"&gt;="&amp;L$4,'Movimentos'!$A$2:$A$13,"&lt;"&amp;DATE(YEAR(L$4),MONTH(L$4)+1,1)))</f>
        <v/>
      </c>
      <c r="M20" s="28">
        <f>IF($A20="","",SUMIFS('Movimentos'!$D$2:$D$13,'Movimentos'!$C$2:$C$13,$A20,'Movimentos'!$A$2:$A$13,"&gt;="&amp;M$4,'Movimentos'!$A$2:$A$13,"&lt;"&amp;DATE(YEAR(M$4),MONTH(M$4)+1,1)))</f>
        <v/>
      </c>
      <c r="N20" s="28">
        <f>IF($A20="","",SUMIFS('Movimentos'!$D$2:$D$13,'Movimentos'!$C$2:$C$13,$A20,'Movimentos'!$A$2:$A$13,"&gt;="&amp;N$4,'Movimentos'!$A$2:$A$13,"&lt;"&amp;DATE(YEAR(N$4),MONTH(N$4)+1,1)))</f>
        <v/>
      </c>
      <c r="O20" s="29">
        <f>IF($A20="","",SUM(C20:N20))</f>
        <v/>
      </c>
      <c r="P20" s="32">
        <f>IF(AND($B20="Despesa",N(+$O20)&gt;0),$O20+ROW()/1000000,0)</f>
        <v/>
      </c>
    </row>
    <row r="21">
      <c r="A21" s="31">
        <f>IF(INDEX(CatList,17)="","",INDEX(CatList,17))</f>
        <v/>
      </c>
      <c r="B21" s="31">
        <f>IF(INDEX(CatTypes,17)="","",INDEX(CatTypes,17))</f>
        <v/>
      </c>
      <c r="C21" s="28">
        <f>IF($A21="","",SUMIFS('Movimentos'!$D$2:$D$13,'Movimentos'!$C$2:$C$13,$A21,'Movimentos'!$A$2:$A$13,"&gt;="&amp;C$4,'Movimentos'!$A$2:$A$13,"&lt;"&amp;DATE(YEAR(C$4),MONTH(C$4)+1,1)))</f>
        <v/>
      </c>
      <c r="D21" s="28">
        <f>IF($A21="","",SUMIFS('Movimentos'!$D$2:$D$13,'Movimentos'!$C$2:$C$13,$A21,'Movimentos'!$A$2:$A$13,"&gt;="&amp;D$4,'Movimentos'!$A$2:$A$13,"&lt;"&amp;DATE(YEAR(D$4),MONTH(D$4)+1,1)))</f>
        <v/>
      </c>
      <c r="E21" s="28">
        <f>IF($A21="","",SUMIFS('Movimentos'!$D$2:$D$13,'Movimentos'!$C$2:$C$13,$A21,'Movimentos'!$A$2:$A$13,"&gt;="&amp;E$4,'Movimentos'!$A$2:$A$13,"&lt;"&amp;DATE(YEAR(E$4),MONTH(E$4)+1,1)))</f>
        <v/>
      </c>
      <c r="F21" s="28">
        <f>IF($A21="","",SUMIFS('Movimentos'!$D$2:$D$13,'Movimentos'!$C$2:$C$13,$A21,'Movimentos'!$A$2:$A$13,"&gt;="&amp;F$4,'Movimentos'!$A$2:$A$13,"&lt;"&amp;DATE(YEAR(F$4),MONTH(F$4)+1,1)))</f>
        <v/>
      </c>
      <c r="G21" s="28">
        <f>IF($A21="","",SUMIFS('Movimentos'!$D$2:$D$13,'Movimentos'!$C$2:$C$13,$A21,'Movimentos'!$A$2:$A$13,"&gt;="&amp;G$4,'Movimentos'!$A$2:$A$13,"&lt;"&amp;DATE(YEAR(G$4),MONTH(G$4)+1,1)))</f>
        <v/>
      </c>
      <c r="H21" s="28">
        <f>IF($A21="","",SUMIFS('Movimentos'!$D$2:$D$13,'Movimentos'!$C$2:$C$13,$A21,'Movimentos'!$A$2:$A$13,"&gt;="&amp;H$4,'Movimentos'!$A$2:$A$13,"&lt;"&amp;DATE(YEAR(H$4),MONTH(H$4)+1,1)))</f>
        <v/>
      </c>
      <c r="I21" s="28">
        <f>IF($A21="","",SUMIFS('Movimentos'!$D$2:$D$13,'Movimentos'!$C$2:$C$13,$A21,'Movimentos'!$A$2:$A$13,"&gt;="&amp;I$4,'Movimentos'!$A$2:$A$13,"&lt;"&amp;DATE(YEAR(I$4),MONTH(I$4)+1,1)))</f>
        <v/>
      </c>
      <c r="J21" s="28">
        <f>IF($A21="","",SUMIFS('Movimentos'!$D$2:$D$13,'Movimentos'!$C$2:$C$13,$A21,'Movimentos'!$A$2:$A$13,"&gt;="&amp;J$4,'Movimentos'!$A$2:$A$13,"&lt;"&amp;DATE(YEAR(J$4),MONTH(J$4)+1,1)))</f>
        <v/>
      </c>
      <c r="K21" s="28">
        <f>IF($A21="","",SUMIFS('Movimentos'!$D$2:$D$13,'Movimentos'!$C$2:$C$13,$A21,'Movimentos'!$A$2:$A$13,"&gt;="&amp;K$4,'Movimentos'!$A$2:$A$13,"&lt;"&amp;DATE(YEAR(K$4),MONTH(K$4)+1,1)))</f>
        <v/>
      </c>
      <c r="L21" s="28">
        <f>IF($A21="","",SUMIFS('Movimentos'!$D$2:$D$13,'Movimentos'!$C$2:$C$13,$A21,'Movimentos'!$A$2:$A$13,"&gt;="&amp;L$4,'Movimentos'!$A$2:$A$13,"&lt;"&amp;DATE(YEAR(L$4),MONTH(L$4)+1,1)))</f>
        <v/>
      </c>
      <c r="M21" s="28">
        <f>IF($A21="","",SUMIFS('Movimentos'!$D$2:$D$13,'Movimentos'!$C$2:$C$13,$A21,'Movimentos'!$A$2:$A$13,"&gt;="&amp;M$4,'Movimentos'!$A$2:$A$13,"&lt;"&amp;DATE(YEAR(M$4),MONTH(M$4)+1,1)))</f>
        <v/>
      </c>
      <c r="N21" s="28">
        <f>IF($A21="","",SUMIFS('Movimentos'!$D$2:$D$13,'Movimentos'!$C$2:$C$13,$A21,'Movimentos'!$A$2:$A$13,"&gt;="&amp;N$4,'Movimentos'!$A$2:$A$13,"&lt;"&amp;DATE(YEAR(N$4),MONTH(N$4)+1,1)))</f>
        <v/>
      </c>
      <c r="O21" s="29">
        <f>IF($A21="","",SUM(C21:N21))</f>
        <v/>
      </c>
      <c r="P21" s="32">
        <f>IF(AND($B21="Despesa",N(+$O21)&gt;0),$O21+ROW()/1000000,0)</f>
        <v/>
      </c>
    </row>
    <row r="22">
      <c r="A22" s="31">
        <f>IF(INDEX(CatList,18)="","",INDEX(CatList,18))</f>
        <v/>
      </c>
      <c r="B22" s="31">
        <f>IF(INDEX(CatTypes,18)="","",INDEX(CatTypes,18))</f>
        <v/>
      </c>
      <c r="C22" s="28">
        <f>IF($A22="","",SUMIFS('Movimentos'!$D$2:$D$13,'Movimentos'!$C$2:$C$13,$A22,'Movimentos'!$A$2:$A$13,"&gt;="&amp;C$4,'Movimentos'!$A$2:$A$13,"&lt;"&amp;DATE(YEAR(C$4),MONTH(C$4)+1,1)))</f>
        <v/>
      </c>
      <c r="D22" s="28">
        <f>IF($A22="","",SUMIFS('Movimentos'!$D$2:$D$13,'Movimentos'!$C$2:$C$13,$A22,'Movimentos'!$A$2:$A$13,"&gt;="&amp;D$4,'Movimentos'!$A$2:$A$13,"&lt;"&amp;DATE(YEAR(D$4),MONTH(D$4)+1,1)))</f>
        <v/>
      </c>
      <c r="E22" s="28">
        <f>IF($A22="","",SUMIFS('Movimentos'!$D$2:$D$13,'Movimentos'!$C$2:$C$13,$A22,'Movimentos'!$A$2:$A$13,"&gt;="&amp;E$4,'Movimentos'!$A$2:$A$13,"&lt;"&amp;DATE(YEAR(E$4),MONTH(E$4)+1,1)))</f>
        <v/>
      </c>
      <c r="F22" s="28">
        <f>IF($A22="","",SUMIFS('Movimentos'!$D$2:$D$13,'Movimentos'!$C$2:$C$13,$A22,'Movimentos'!$A$2:$A$13,"&gt;="&amp;F$4,'Movimentos'!$A$2:$A$13,"&lt;"&amp;DATE(YEAR(F$4),MONTH(F$4)+1,1)))</f>
        <v/>
      </c>
      <c r="G22" s="28">
        <f>IF($A22="","",SUMIFS('Movimentos'!$D$2:$D$13,'Movimentos'!$C$2:$C$13,$A22,'Movimentos'!$A$2:$A$13,"&gt;="&amp;G$4,'Movimentos'!$A$2:$A$13,"&lt;"&amp;DATE(YEAR(G$4),MONTH(G$4)+1,1)))</f>
        <v/>
      </c>
      <c r="H22" s="28">
        <f>IF($A22="","",SUMIFS('Movimentos'!$D$2:$D$13,'Movimentos'!$C$2:$C$13,$A22,'Movimentos'!$A$2:$A$13,"&gt;="&amp;H$4,'Movimentos'!$A$2:$A$13,"&lt;"&amp;DATE(YEAR(H$4),MONTH(H$4)+1,1)))</f>
        <v/>
      </c>
      <c r="I22" s="28">
        <f>IF($A22="","",SUMIFS('Movimentos'!$D$2:$D$13,'Movimentos'!$C$2:$C$13,$A22,'Movimentos'!$A$2:$A$13,"&gt;="&amp;I$4,'Movimentos'!$A$2:$A$13,"&lt;"&amp;DATE(YEAR(I$4),MONTH(I$4)+1,1)))</f>
        <v/>
      </c>
      <c r="J22" s="28">
        <f>IF($A22="","",SUMIFS('Movimentos'!$D$2:$D$13,'Movimentos'!$C$2:$C$13,$A22,'Movimentos'!$A$2:$A$13,"&gt;="&amp;J$4,'Movimentos'!$A$2:$A$13,"&lt;"&amp;DATE(YEAR(J$4),MONTH(J$4)+1,1)))</f>
        <v/>
      </c>
      <c r="K22" s="28">
        <f>IF($A22="","",SUMIFS('Movimentos'!$D$2:$D$13,'Movimentos'!$C$2:$C$13,$A22,'Movimentos'!$A$2:$A$13,"&gt;="&amp;K$4,'Movimentos'!$A$2:$A$13,"&lt;"&amp;DATE(YEAR(K$4),MONTH(K$4)+1,1)))</f>
        <v/>
      </c>
      <c r="L22" s="28">
        <f>IF($A22="","",SUMIFS('Movimentos'!$D$2:$D$13,'Movimentos'!$C$2:$C$13,$A22,'Movimentos'!$A$2:$A$13,"&gt;="&amp;L$4,'Movimentos'!$A$2:$A$13,"&lt;"&amp;DATE(YEAR(L$4),MONTH(L$4)+1,1)))</f>
        <v/>
      </c>
      <c r="M22" s="28">
        <f>IF($A22="","",SUMIFS('Movimentos'!$D$2:$D$13,'Movimentos'!$C$2:$C$13,$A22,'Movimentos'!$A$2:$A$13,"&gt;="&amp;M$4,'Movimentos'!$A$2:$A$13,"&lt;"&amp;DATE(YEAR(M$4),MONTH(M$4)+1,1)))</f>
        <v/>
      </c>
      <c r="N22" s="28">
        <f>IF($A22="","",SUMIFS('Movimentos'!$D$2:$D$13,'Movimentos'!$C$2:$C$13,$A22,'Movimentos'!$A$2:$A$13,"&gt;="&amp;N$4,'Movimentos'!$A$2:$A$13,"&lt;"&amp;DATE(YEAR(N$4),MONTH(N$4)+1,1)))</f>
        <v/>
      </c>
      <c r="O22" s="29">
        <f>IF($A22="","",SUM(C22:N22))</f>
        <v/>
      </c>
      <c r="P22" s="32">
        <f>IF(AND($B22="Despesa",N(+$O22)&gt;0),$O22+ROW()/1000000,0)</f>
        <v/>
      </c>
    </row>
    <row r="23">
      <c r="A23" s="31">
        <f>IF(INDEX(CatList,19)="","",INDEX(CatList,19))</f>
        <v/>
      </c>
      <c r="B23" s="31">
        <f>IF(INDEX(CatTypes,19)="","",INDEX(CatTypes,19))</f>
        <v/>
      </c>
      <c r="C23" s="28">
        <f>IF($A23="","",SUMIFS('Movimentos'!$D$2:$D$13,'Movimentos'!$C$2:$C$13,$A23,'Movimentos'!$A$2:$A$13,"&gt;="&amp;C$4,'Movimentos'!$A$2:$A$13,"&lt;"&amp;DATE(YEAR(C$4),MONTH(C$4)+1,1)))</f>
        <v/>
      </c>
      <c r="D23" s="28">
        <f>IF($A23="","",SUMIFS('Movimentos'!$D$2:$D$13,'Movimentos'!$C$2:$C$13,$A23,'Movimentos'!$A$2:$A$13,"&gt;="&amp;D$4,'Movimentos'!$A$2:$A$13,"&lt;"&amp;DATE(YEAR(D$4),MONTH(D$4)+1,1)))</f>
        <v/>
      </c>
      <c r="E23" s="28">
        <f>IF($A23="","",SUMIFS('Movimentos'!$D$2:$D$13,'Movimentos'!$C$2:$C$13,$A23,'Movimentos'!$A$2:$A$13,"&gt;="&amp;E$4,'Movimentos'!$A$2:$A$13,"&lt;"&amp;DATE(YEAR(E$4),MONTH(E$4)+1,1)))</f>
        <v/>
      </c>
      <c r="F23" s="28">
        <f>IF($A23="","",SUMIFS('Movimentos'!$D$2:$D$13,'Movimentos'!$C$2:$C$13,$A23,'Movimentos'!$A$2:$A$13,"&gt;="&amp;F$4,'Movimentos'!$A$2:$A$13,"&lt;"&amp;DATE(YEAR(F$4),MONTH(F$4)+1,1)))</f>
        <v/>
      </c>
      <c r="G23" s="28">
        <f>IF($A23="","",SUMIFS('Movimentos'!$D$2:$D$13,'Movimentos'!$C$2:$C$13,$A23,'Movimentos'!$A$2:$A$13,"&gt;="&amp;G$4,'Movimentos'!$A$2:$A$13,"&lt;"&amp;DATE(YEAR(G$4),MONTH(G$4)+1,1)))</f>
        <v/>
      </c>
      <c r="H23" s="28">
        <f>IF($A23="","",SUMIFS('Movimentos'!$D$2:$D$13,'Movimentos'!$C$2:$C$13,$A23,'Movimentos'!$A$2:$A$13,"&gt;="&amp;H$4,'Movimentos'!$A$2:$A$13,"&lt;"&amp;DATE(YEAR(H$4),MONTH(H$4)+1,1)))</f>
        <v/>
      </c>
      <c r="I23" s="28">
        <f>IF($A23="","",SUMIFS('Movimentos'!$D$2:$D$13,'Movimentos'!$C$2:$C$13,$A23,'Movimentos'!$A$2:$A$13,"&gt;="&amp;I$4,'Movimentos'!$A$2:$A$13,"&lt;"&amp;DATE(YEAR(I$4),MONTH(I$4)+1,1)))</f>
        <v/>
      </c>
      <c r="J23" s="28">
        <f>IF($A23="","",SUMIFS('Movimentos'!$D$2:$D$13,'Movimentos'!$C$2:$C$13,$A23,'Movimentos'!$A$2:$A$13,"&gt;="&amp;J$4,'Movimentos'!$A$2:$A$13,"&lt;"&amp;DATE(YEAR(J$4),MONTH(J$4)+1,1)))</f>
        <v/>
      </c>
      <c r="K23" s="28">
        <f>IF($A23="","",SUMIFS('Movimentos'!$D$2:$D$13,'Movimentos'!$C$2:$C$13,$A23,'Movimentos'!$A$2:$A$13,"&gt;="&amp;K$4,'Movimentos'!$A$2:$A$13,"&lt;"&amp;DATE(YEAR(K$4),MONTH(K$4)+1,1)))</f>
        <v/>
      </c>
      <c r="L23" s="28">
        <f>IF($A23="","",SUMIFS('Movimentos'!$D$2:$D$13,'Movimentos'!$C$2:$C$13,$A23,'Movimentos'!$A$2:$A$13,"&gt;="&amp;L$4,'Movimentos'!$A$2:$A$13,"&lt;"&amp;DATE(YEAR(L$4),MONTH(L$4)+1,1)))</f>
        <v/>
      </c>
      <c r="M23" s="28">
        <f>IF($A23="","",SUMIFS('Movimentos'!$D$2:$D$13,'Movimentos'!$C$2:$C$13,$A23,'Movimentos'!$A$2:$A$13,"&gt;="&amp;M$4,'Movimentos'!$A$2:$A$13,"&lt;"&amp;DATE(YEAR(M$4),MONTH(M$4)+1,1)))</f>
        <v/>
      </c>
      <c r="N23" s="28">
        <f>IF($A23="","",SUMIFS('Movimentos'!$D$2:$D$13,'Movimentos'!$C$2:$C$13,$A23,'Movimentos'!$A$2:$A$13,"&gt;="&amp;N$4,'Movimentos'!$A$2:$A$13,"&lt;"&amp;DATE(YEAR(N$4),MONTH(N$4)+1,1)))</f>
        <v/>
      </c>
      <c r="O23" s="29">
        <f>IF($A23="","",SUM(C23:N23))</f>
        <v/>
      </c>
      <c r="P23" s="32">
        <f>IF(AND($B23="Despesa",N(+$O23)&gt;0),$O23+ROW()/1000000,0)</f>
        <v/>
      </c>
    </row>
    <row r="24">
      <c r="A24" s="31">
        <f>IF(INDEX(CatList,20)="","",INDEX(CatList,20))</f>
        <v/>
      </c>
      <c r="B24" s="31">
        <f>IF(INDEX(CatTypes,20)="","",INDEX(CatTypes,20))</f>
        <v/>
      </c>
      <c r="C24" s="28">
        <f>IF($A24="","",SUMIFS('Movimentos'!$D$2:$D$13,'Movimentos'!$C$2:$C$13,$A24,'Movimentos'!$A$2:$A$13,"&gt;="&amp;C$4,'Movimentos'!$A$2:$A$13,"&lt;"&amp;DATE(YEAR(C$4),MONTH(C$4)+1,1)))</f>
        <v/>
      </c>
      <c r="D24" s="28">
        <f>IF($A24="","",SUMIFS('Movimentos'!$D$2:$D$13,'Movimentos'!$C$2:$C$13,$A24,'Movimentos'!$A$2:$A$13,"&gt;="&amp;D$4,'Movimentos'!$A$2:$A$13,"&lt;"&amp;DATE(YEAR(D$4),MONTH(D$4)+1,1)))</f>
        <v/>
      </c>
      <c r="E24" s="28">
        <f>IF($A24="","",SUMIFS('Movimentos'!$D$2:$D$13,'Movimentos'!$C$2:$C$13,$A24,'Movimentos'!$A$2:$A$13,"&gt;="&amp;E$4,'Movimentos'!$A$2:$A$13,"&lt;"&amp;DATE(YEAR(E$4),MONTH(E$4)+1,1)))</f>
        <v/>
      </c>
      <c r="F24" s="28">
        <f>IF($A24="","",SUMIFS('Movimentos'!$D$2:$D$13,'Movimentos'!$C$2:$C$13,$A24,'Movimentos'!$A$2:$A$13,"&gt;="&amp;F$4,'Movimentos'!$A$2:$A$13,"&lt;"&amp;DATE(YEAR(F$4),MONTH(F$4)+1,1)))</f>
        <v/>
      </c>
      <c r="G24" s="28">
        <f>IF($A24="","",SUMIFS('Movimentos'!$D$2:$D$13,'Movimentos'!$C$2:$C$13,$A24,'Movimentos'!$A$2:$A$13,"&gt;="&amp;G$4,'Movimentos'!$A$2:$A$13,"&lt;"&amp;DATE(YEAR(G$4),MONTH(G$4)+1,1)))</f>
        <v/>
      </c>
      <c r="H24" s="28">
        <f>IF($A24="","",SUMIFS('Movimentos'!$D$2:$D$13,'Movimentos'!$C$2:$C$13,$A24,'Movimentos'!$A$2:$A$13,"&gt;="&amp;H$4,'Movimentos'!$A$2:$A$13,"&lt;"&amp;DATE(YEAR(H$4),MONTH(H$4)+1,1)))</f>
        <v/>
      </c>
      <c r="I24" s="28">
        <f>IF($A24="","",SUMIFS('Movimentos'!$D$2:$D$13,'Movimentos'!$C$2:$C$13,$A24,'Movimentos'!$A$2:$A$13,"&gt;="&amp;I$4,'Movimentos'!$A$2:$A$13,"&lt;"&amp;DATE(YEAR(I$4),MONTH(I$4)+1,1)))</f>
        <v/>
      </c>
      <c r="J24" s="28">
        <f>IF($A24="","",SUMIFS('Movimentos'!$D$2:$D$13,'Movimentos'!$C$2:$C$13,$A24,'Movimentos'!$A$2:$A$13,"&gt;="&amp;J$4,'Movimentos'!$A$2:$A$13,"&lt;"&amp;DATE(YEAR(J$4),MONTH(J$4)+1,1)))</f>
        <v/>
      </c>
      <c r="K24" s="28">
        <f>IF($A24="","",SUMIFS('Movimentos'!$D$2:$D$13,'Movimentos'!$C$2:$C$13,$A24,'Movimentos'!$A$2:$A$13,"&gt;="&amp;K$4,'Movimentos'!$A$2:$A$13,"&lt;"&amp;DATE(YEAR(K$4),MONTH(K$4)+1,1)))</f>
        <v/>
      </c>
      <c r="L24" s="28">
        <f>IF($A24="","",SUMIFS('Movimentos'!$D$2:$D$13,'Movimentos'!$C$2:$C$13,$A24,'Movimentos'!$A$2:$A$13,"&gt;="&amp;L$4,'Movimentos'!$A$2:$A$13,"&lt;"&amp;DATE(YEAR(L$4),MONTH(L$4)+1,1)))</f>
        <v/>
      </c>
      <c r="M24" s="28">
        <f>IF($A24="","",SUMIFS('Movimentos'!$D$2:$D$13,'Movimentos'!$C$2:$C$13,$A24,'Movimentos'!$A$2:$A$13,"&gt;="&amp;M$4,'Movimentos'!$A$2:$A$13,"&lt;"&amp;DATE(YEAR(M$4),MONTH(M$4)+1,1)))</f>
        <v/>
      </c>
      <c r="N24" s="28">
        <f>IF($A24="","",SUMIFS('Movimentos'!$D$2:$D$13,'Movimentos'!$C$2:$C$13,$A24,'Movimentos'!$A$2:$A$13,"&gt;="&amp;N$4,'Movimentos'!$A$2:$A$13,"&lt;"&amp;DATE(YEAR(N$4),MONTH(N$4)+1,1)))</f>
        <v/>
      </c>
      <c r="O24" s="29">
        <f>IF($A24="","",SUM(C24:N24))</f>
        <v/>
      </c>
      <c r="P24" s="32">
        <f>IF(AND($B24="Despesa",N(+$O24)&gt;0),$O24+ROW()/1000000,0)</f>
        <v/>
      </c>
    </row>
    <row r="25">
      <c r="A25" s="31">
        <f>IF(INDEX(CatList,21)="","",INDEX(CatList,21))</f>
        <v/>
      </c>
      <c r="B25" s="31">
        <f>IF(INDEX(CatTypes,21)="","",INDEX(CatTypes,21))</f>
        <v/>
      </c>
      <c r="C25" s="28">
        <f>IF($A25="","",SUMIFS('Movimentos'!$D$2:$D$13,'Movimentos'!$C$2:$C$13,$A25,'Movimentos'!$A$2:$A$13,"&gt;="&amp;C$4,'Movimentos'!$A$2:$A$13,"&lt;"&amp;DATE(YEAR(C$4),MONTH(C$4)+1,1)))</f>
        <v/>
      </c>
      <c r="D25" s="28">
        <f>IF($A25="","",SUMIFS('Movimentos'!$D$2:$D$13,'Movimentos'!$C$2:$C$13,$A25,'Movimentos'!$A$2:$A$13,"&gt;="&amp;D$4,'Movimentos'!$A$2:$A$13,"&lt;"&amp;DATE(YEAR(D$4),MONTH(D$4)+1,1)))</f>
        <v/>
      </c>
      <c r="E25" s="28">
        <f>IF($A25="","",SUMIFS('Movimentos'!$D$2:$D$13,'Movimentos'!$C$2:$C$13,$A25,'Movimentos'!$A$2:$A$13,"&gt;="&amp;E$4,'Movimentos'!$A$2:$A$13,"&lt;"&amp;DATE(YEAR(E$4),MONTH(E$4)+1,1)))</f>
        <v/>
      </c>
      <c r="F25" s="28">
        <f>IF($A25="","",SUMIFS('Movimentos'!$D$2:$D$13,'Movimentos'!$C$2:$C$13,$A25,'Movimentos'!$A$2:$A$13,"&gt;="&amp;F$4,'Movimentos'!$A$2:$A$13,"&lt;"&amp;DATE(YEAR(F$4),MONTH(F$4)+1,1)))</f>
        <v/>
      </c>
      <c r="G25" s="28">
        <f>IF($A25="","",SUMIFS('Movimentos'!$D$2:$D$13,'Movimentos'!$C$2:$C$13,$A25,'Movimentos'!$A$2:$A$13,"&gt;="&amp;G$4,'Movimentos'!$A$2:$A$13,"&lt;"&amp;DATE(YEAR(G$4),MONTH(G$4)+1,1)))</f>
        <v/>
      </c>
      <c r="H25" s="28">
        <f>IF($A25="","",SUMIFS('Movimentos'!$D$2:$D$13,'Movimentos'!$C$2:$C$13,$A25,'Movimentos'!$A$2:$A$13,"&gt;="&amp;H$4,'Movimentos'!$A$2:$A$13,"&lt;"&amp;DATE(YEAR(H$4),MONTH(H$4)+1,1)))</f>
        <v/>
      </c>
      <c r="I25" s="28">
        <f>IF($A25="","",SUMIFS('Movimentos'!$D$2:$D$13,'Movimentos'!$C$2:$C$13,$A25,'Movimentos'!$A$2:$A$13,"&gt;="&amp;I$4,'Movimentos'!$A$2:$A$13,"&lt;"&amp;DATE(YEAR(I$4),MONTH(I$4)+1,1)))</f>
        <v/>
      </c>
      <c r="J25" s="28">
        <f>IF($A25="","",SUMIFS('Movimentos'!$D$2:$D$13,'Movimentos'!$C$2:$C$13,$A25,'Movimentos'!$A$2:$A$13,"&gt;="&amp;J$4,'Movimentos'!$A$2:$A$13,"&lt;"&amp;DATE(YEAR(J$4),MONTH(J$4)+1,1)))</f>
        <v/>
      </c>
      <c r="K25" s="28">
        <f>IF($A25="","",SUMIFS('Movimentos'!$D$2:$D$13,'Movimentos'!$C$2:$C$13,$A25,'Movimentos'!$A$2:$A$13,"&gt;="&amp;K$4,'Movimentos'!$A$2:$A$13,"&lt;"&amp;DATE(YEAR(K$4),MONTH(K$4)+1,1)))</f>
        <v/>
      </c>
      <c r="L25" s="28">
        <f>IF($A25="","",SUMIFS('Movimentos'!$D$2:$D$13,'Movimentos'!$C$2:$C$13,$A25,'Movimentos'!$A$2:$A$13,"&gt;="&amp;L$4,'Movimentos'!$A$2:$A$13,"&lt;"&amp;DATE(YEAR(L$4),MONTH(L$4)+1,1)))</f>
        <v/>
      </c>
      <c r="M25" s="28">
        <f>IF($A25="","",SUMIFS('Movimentos'!$D$2:$D$13,'Movimentos'!$C$2:$C$13,$A25,'Movimentos'!$A$2:$A$13,"&gt;="&amp;M$4,'Movimentos'!$A$2:$A$13,"&lt;"&amp;DATE(YEAR(M$4),MONTH(M$4)+1,1)))</f>
        <v/>
      </c>
      <c r="N25" s="28">
        <f>IF($A25="","",SUMIFS('Movimentos'!$D$2:$D$13,'Movimentos'!$C$2:$C$13,$A25,'Movimentos'!$A$2:$A$13,"&gt;="&amp;N$4,'Movimentos'!$A$2:$A$13,"&lt;"&amp;DATE(YEAR(N$4),MONTH(N$4)+1,1)))</f>
        <v/>
      </c>
      <c r="O25" s="29">
        <f>IF($A25="","",SUM(C25:N25))</f>
        <v/>
      </c>
      <c r="P25" s="32">
        <f>IF(AND($B25="Despesa",N(+$O25)&gt;0),$O25+ROW()/1000000,0)</f>
        <v/>
      </c>
    </row>
    <row r="26">
      <c r="A26" s="31">
        <f>IF(INDEX(CatList,22)="","",INDEX(CatList,22))</f>
        <v/>
      </c>
      <c r="B26" s="31">
        <f>IF(INDEX(CatTypes,22)="","",INDEX(CatTypes,22))</f>
        <v/>
      </c>
      <c r="C26" s="28">
        <f>IF($A26="","",SUMIFS('Movimentos'!$D$2:$D$13,'Movimentos'!$C$2:$C$13,$A26,'Movimentos'!$A$2:$A$13,"&gt;="&amp;C$4,'Movimentos'!$A$2:$A$13,"&lt;"&amp;DATE(YEAR(C$4),MONTH(C$4)+1,1)))</f>
        <v/>
      </c>
      <c r="D26" s="28">
        <f>IF($A26="","",SUMIFS('Movimentos'!$D$2:$D$13,'Movimentos'!$C$2:$C$13,$A26,'Movimentos'!$A$2:$A$13,"&gt;="&amp;D$4,'Movimentos'!$A$2:$A$13,"&lt;"&amp;DATE(YEAR(D$4),MONTH(D$4)+1,1)))</f>
        <v/>
      </c>
      <c r="E26" s="28">
        <f>IF($A26="","",SUMIFS('Movimentos'!$D$2:$D$13,'Movimentos'!$C$2:$C$13,$A26,'Movimentos'!$A$2:$A$13,"&gt;="&amp;E$4,'Movimentos'!$A$2:$A$13,"&lt;"&amp;DATE(YEAR(E$4),MONTH(E$4)+1,1)))</f>
        <v/>
      </c>
      <c r="F26" s="28">
        <f>IF($A26="","",SUMIFS('Movimentos'!$D$2:$D$13,'Movimentos'!$C$2:$C$13,$A26,'Movimentos'!$A$2:$A$13,"&gt;="&amp;F$4,'Movimentos'!$A$2:$A$13,"&lt;"&amp;DATE(YEAR(F$4),MONTH(F$4)+1,1)))</f>
        <v/>
      </c>
      <c r="G26" s="28">
        <f>IF($A26="","",SUMIFS('Movimentos'!$D$2:$D$13,'Movimentos'!$C$2:$C$13,$A26,'Movimentos'!$A$2:$A$13,"&gt;="&amp;G$4,'Movimentos'!$A$2:$A$13,"&lt;"&amp;DATE(YEAR(G$4),MONTH(G$4)+1,1)))</f>
        <v/>
      </c>
      <c r="H26" s="28">
        <f>IF($A26="","",SUMIFS('Movimentos'!$D$2:$D$13,'Movimentos'!$C$2:$C$13,$A26,'Movimentos'!$A$2:$A$13,"&gt;="&amp;H$4,'Movimentos'!$A$2:$A$13,"&lt;"&amp;DATE(YEAR(H$4),MONTH(H$4)+1,1)))</f>
        <v/>
      </c>
      <c r="I26" s="28">
        <f>IF($A26="","",SUMIFS('Movimentos'!$D$2:$D$13,'Movimentos'!$C$2:$C$13,$A26,'Movimentos'!$A$2:$A$13,"&gt;="&amp;I$4,'Movimentos'!$A$2:$A$13,"&lt;"&amp;DATE(YEAR(I$4),MONTH(I$4)+1,1)))</f>
        <v/>
      </c>
      <c r="J26" s="28">
        <f>IF($A26="","",SUMIFS('Movimentos'!$D$2:$D$13,'Movimentos'!$C$2:$C$13,$A26,'Movimentos'!$A$2:$A$13,"&gt;="&amp;J$4,'Movimentos'!$A$2:$A$13,"&lt;"&amp;DATE(YEAR(J$4),MONTH(J$4)+1,1)))</f>
        <v/>
      </c>
      <c r="K26" s="28">
        <f>IF($A26="","",SUMIFS('Movimentos'!$D$2:$D$13,'Movimentos'!$C$2:$C$13,$A26,'Movimentos'!$A$2:$A$13,"&gt;="&amp;K$4,'Movimentos'!$A$2:$A$13,"&lt;"&amp;DATE(YEAR(K$4),MONTH(K$4)+1,1)))</f>
        <v/>
      </c>
      <c r="L26" s="28">
        <f>IF($A26="","",SUMIFS('Movimentos'!$D$2:$D$13,'Movimentos'!$C$2:$C$13,$A26,'Movimentos'!$A$2:$A$13,"&gt;="&amp;L$4,'Movimentos'!$A$2:$A$13,"&lt;"&amp;DATE(YEAR(L$4),MONTH(L$4)+1,1)))</f>
        <v/>
      </c>
      <c r="M26" s="28">
        <f>IF($A26="","",SUMIFS('Movimentos'!$D$2:$D$13,'Movimentos'!$C$2:$C$13,$A26,'Movimentos'!$A$2:$A$13,"&gt;="&amp;M$4,'Movimentos'!$A$2:$A$13,"&lt;"&amp;DATE(YEAR(M$4),MONTH(M$4)+1,1)))</f>
        <v/>
      </c>
      <c r="N26" s="28">
        <f>IF($A26="","",SUMIFS('Movimentos'!$D$2:$D$13,'Movimentos'!$C$2:$C$13,$A26,'Movimentos'!$A$2:$A$13,"&gt;="&amp;N$4,'Movimentos'!$A$2:$A$13,"&lt;"&amp;DATE(YEAR(N$4),MONTH(N$4)+1,1)))</f>
        <v/>
      </c>
      <c r="O26" s="29">
        <f>IF($A26="","",SUM(C26:N26))</f>
        <v/>
      </c>
      <c r="P26" s="32">
        <f>IF(AND($B26="Despesa",N(+$O26)&gt;0),$O26+ROW()/1000000,0)</f>
        <v/>
      </c>
    </row>
    <row r="27">
      <c r="A27" s="31">
        <f>IF(INDEX(CatList,23)="","",INDEX(CatList,23))</f>
        <v/>
      </c>
      <c r="B27" s="31">
        <f>IF(INDEX(CatTypes,23)="","",INDEX(CatTypes,23))</f>
        <v/>
      </c>
      <c r="C27" s="28">
        <f>IF($A27="","",SUMIFS('Movimentos'!$D$2:$D$13,'Movimentos'!$C$2:$C$13,$A27,'Movimentos'!$A$2:$A$13,"&gt;="&amp;C$4,'Movimentos'!$A$2:$A$13,"&lt;"&amp;DATE(YEAR(C$4),MONTH(C$4)+1,1)))</f>
        <v/>
      </c>
      <c r="D27" s="28">
        <f>IF($A27="","",SUMIFS('Movimentos'!$D$2:$D$13,'Movimentos'!$C$2:$C$13,$A27,'Movimentos'!$A$2:$A$13,"&gt;="&amp;D$4,'Movimentos'!$A$2:$A$13,"&lt;"&amp;DATE(YEAR(D$4),MONTH(D$4)+1,1)))</f>
        <v/>
      </c>
      <c r="E27" s="28">
        <f>IF($A27="","",SUMIFS('Movimentos'!$D$2:$D$13,'Movimentos'!$C$2:$C$13,$A27,'Movimentos'!$A$2:$A$13,"&gt;="&amp;E$4,'Movimentos'!$A$2:$A$13,"&lt;"&amp;DATE(YEAR(E$4),MONTH(E$4)+1,1)))</f>
        <v/>
      </c>
      <c r="F27" s="28">
        <f>IF($A27="","",SUMIFS('Movimentos'!$D$2:$D$13,'Movimentos'!$C$2:$C$13,$A27,'Movimentos'!$A$2:$A$13,"&gt;="&amp;F$4,'Movimentos'!$A$2:$A$13,"&lt;"&amp;DATE(YEAR(F$4),MONTH(F$4)+1,1)))</f>
        <v/>
      </c>
      <c r="G27" s="28">
        <f>IF($A27="","",SUMIFS('Movimentos'!$D$2:$D$13,'Movimentos'!$C$2:$C$13,$A27,'Movimentos'!$A$2:$A$13,"&gt;="&amp;G$4,'Movimentos'!$A$2:$A$13,"&lt;"&amp;DATE(YEAR(G$4),MONTH(G$4)+1,1)))</f>
        <v/>
      </c>
      <c r="H27" s="28">
        <f>IF($A27="","",SUMIFS('Movimentos'!$D$2:$D$13,'Movimentos'!$C$2:$C$13,$A27,'Movimentos'!$A$2:$A$13,"&gt;="&amp;H$4,'Movimentos'!$A$2:$A$13,"&lt;"&amp;DATE(YEAR(H$4),MONTH(H$4)+1,1)))</f>
        <v/>
      </c>
      <c r="I27" s="28">
        <f>IF($A27="","",SUMIFS('Movimentos'!$D$2:$D$13,'Movimentos'!$C$2:$C$13,$A27,'Movimentos'!$A$2:$A$13,"&gt;="&amp;I$4,'Movimentos'!$A$2:$A$13,"&lt;"&amp;DATE(YEAR(I$4),MONTH(I$4)+1,1)))</f>
        <v/>
      </c>
      <c r="J27" s="28">
        <f>IF($A27="","",SUMIFS('Movimentos'!$D$2:$D$13,'Movimentos'!$C$2:$C$13,$A27,'Movimentos'!$A$2:$A$13,"&gt;="&amp;J$4,'Movimentos'!$A$2:$A$13,"&lt;"&amp;DATE(YEAR(J$4),MONTH(J$4)+1,1)))</f>
        <v/>
      </c>
      <c r="K27" s="28">
        <f>IF($A27="","",SUMIFS('Movimentos'!$D$2:$D$13,'Movimentos'!$C$2:$C$13,$A27,'Movimentos'!$A$2:$A$13,"&gt;="&amp;K$4,'Movimentos'!$A$2:$A$13,"&lt;"&amp;DATE(YEAR(K$4),MONTH(K$4)+1,1)))</f>
        <v/>
      </c>
      <c r="L27" s="28">
        <f>IF($A27="","",SUMIFS('Movimentos'!$D$2:$D$13,'Movimentos'!$C$2:$C$13,$A27,'Movimentos'!$A$2:$A$13,"&gt;="&amp;L$4,'Movimentos'!$A$2:$A$13,"&lt;"&amp;DATE(YEAR(L$4),MONTH(L$4)+1,1)))</f>
        <v/>
      </c>
      <c r="M27" s="28">
        <f>IF($A27="","",SUMIFS('Movimentos'!$D$2:$D$13,'Movimentos'!$C$2:$C$13,$A27,'Movimentos'!$A$2:$A$13,"&gt;="&amp;M$4,'Movimentos'!$A$2:$A$13,"&lt;"&amp;DATE(YEAR(M$4),MONTH(M$4)+1,1)))</f>
        <v/>
      </c>
      <c r="N27" s="28">
        <f>IF($A27="","",SUMIFS('Movimentos'!$D$2:$D$13,'Movimentos'!$C$2:$C$13,$A27,'Movimentos'!$A$2:$A$13,"&gt;="&amp;N$4,'Movimentos'!$A$2:$A$13,"&lt;"&amp;DATE(YEAR(N$4),MONTH(N$4)+1,1)))</f>
        <v/>
      </c>
      <c r="O27" s="29">
        <f>IF($A27="","",SUM(C27:N27))</f>
        <v/>
      </c>
      <c r="P27" s="32">
        <f>IF(AND($B27="Despesa",N(+$O27)&gt;0),$O27+ROW()/1000000,0)</f>
        <v/>
      </c>
    </row>
    <row r="28">
      <c r="A28" s="31">
        <f>IF(INDEX(CatList,24)="","",INDEX(CatList,24))</f>
        <v/>
      </c>
      <c r="B28" s="31">
        <f>IF(INDEX(CatTypes,24)="","",INDEX(CatTypes,24))</f>
        <v/>
      </c>
      <c r="C28" s="28">
        <f>IF($A28="","",SUMIFS('Movimentos'!$D$2:$D$13,'Movimentos'!$C$2:$C$13,$A28,'Movimentos'!$A$2:$A$13,"&gt;="&amp;C$4,'Movimentos'!$A$2:$A$13,"&lt;"&amp;DATE(YEAR(C$4),MONTH(C$4)+1,1)))</f>
        <v/>
      </c>
      <c r="D28" s="28">
        <f>IF($A28="","",SUMIFS('Movimentos'!$D$2:$D$13,'Movimentos'!$C$2:$C$13,$A28,'Movimentos'!$A$2:$A$13,"&gt;="&amp;D$4,'Movimentos'!$A$2:$A$13,"&lt;"&amp;DATE(YEAR(D$4),MONTH(D$4)+1,1)))</f>
        <v/>
      </c>
      <c r="E28" s="28">
        <f>IF($A28="","",SUMIFS('Movimentos'!$D$2:$D$13,'Movimentos'!$C$2:$C$13,$A28,'Movimentos'!$A$2:$A$13,"&gt;="&amp;E$4,'Movimentos'!$A$2:$A$13,"&lt;"&amp;DATE(YEAR(E$4),MONTH(E$4)+1,1)))</f>
        <v/>
      </c>
      <c r="F28" s="28">
        <f>IF($A28="","",SUMIFS('Movimentos'!$D$2:$D$13,'Movimentos'!$C$2:$C$13,$A28,'Movimentos'!$A$2:$A$13,"&gt;="&amp;F$4,'Movimentos'!$A$2:$A$13,"&lt;"&amp;DATE(YEAR(F$4),MONTH(F$4)+1,1)))</f>
        <v/>
      </c>
      <c r="G28" s="28">
        <f>IF($A28="","",SUMIFS('Movimentos'!$D$2:$D$13,'Movimentos'!$C$2:$C$13,$A28,'Movimentos'!$A$2:$A$13,"&gt;="&amp;G$4,'Movimentos'!$A$2:$A$13,"&lt;"&amp;DATE(YEAR(G$4),MONTH(G$4)+1,1)))</f>
        <v/>
      </c>
      <c r="H28" s="28">
        <f>IF($A28="","",SUMIFS('Movimentos'!$D$2:$D$13,'Movimentos'!$C$2:$C$13,$A28,'Movimentos'!$A$2:$A$13,"&gt;="&amp;H$4,'Movimentos'!$A$2:$A$13,"&lt;"&amp;DATE(YEAR(H$4),MONTH(H$4)+1,1)))</f>
        <v/>
      </c>
      <c r="I28" s="28">
        <f>IF($A28="","",SUMIFS('Movimentos'!$D$2:$D$13,'Movimentos'!$C$2:$C$13,$A28,'Movimentos'!$A$2:$A$13,"&gt;="&amp;I$4,'Movimentos'!$A$2:$A$13,"&lt;"&amp;DATE(YEAR(I$4),MONTH(I$4)+1,1)))</f>
        <v/>
      </c>
      <c r="J28" s="28">
        <f>IF($A28="","",SUMIFS('Movimentos'!$D$2:$D$13,'Movimentos'!$C$2:$C$13,$A28,'Movimentos'!$A$2:$A$13,"&gt;="&amp;J$4,'Movimentos'!$A$2:$A$13,"&lt;"&amp;DATE(YEAR(J$4),MONTH(J$4)+1,1)))</f>
        <v/>
      </c>
      <c r="K28" s="28">
        <f>IF($A28="","",SUMIFS('Movimentos'!$D$2:$D$13,'Movimentos'!$C$2:$C$13,$A28,'Movimentos'!$A$2:$A$13,"&gt;="&amp;K$4,'Movimentos'!$A$2:$A$13,"&lt;"&amp;DATE(YEAR(K$4),MONTH(K$4)+1,1)))</f>
        <v/>
      </c>
      <c r="L28" s="28">
        <f>IF($A28="","",SUMIFS('Movimentos'!$D$2:$D$13,'Movimentos'!$C$2:$C$13,$A28,'Movimentos'!$A$2:$A$13,"&gt;="&amp;L$4,'Movimentos'!$A$2:$A$13,"&lt;"&amp;DATE(YEAR(L$4),MONTH(L$4)+1,1)))</f>
        <v/>
      </c>
      <c r="M28" s="28">
        <f>IF($A28="","",SUMIFS('Movimentos'!$D$2:$D$13,'Movimentos'!$C$2:$C$13,$A28,'Movimentos'!$A$2:$A$13,"&gt;="&amp;M$4,'Movimentos'!$A$2:$A$13,"&lt;"&amp;DATE(YEAR(M$4),MONTH(M$4)+1,1)))</f>
        <v/>
      </c>
      <c r="N28" s="28">
        <f>IF($A28="","",SUMIFS('Movimentos'!$D$2:$D$13,'Movimentos'!$C$2:$C$13,$A28,'Movimentos'!$A$2:$A$13,"&gt;="&amp;N$4,'Movimentos'!$A$2:$A$13,"&lt;"&amp;DATE(YEAR(N$4),MONTH(N$4)+1,1)))</f>
        <v/>
      </c>
      <c r="O28" s="29">
        <f>IF($A28="","",SUM(C28:N28))</f>
        <v/>
      </c>
      <c r="P28" s="32">
        <f>IF(AND($B28="Despesa",N(+$O28)&gt;0),$O28+ROW()/1000000,0)</f>
        <v/>
      </c>
    </row>
    <row r="29">
      <c r="A29" s="31">
        <f>IF(INDEX(CatList,25)="","",INDEX(CatList,25))</f>
        <v/>
      </c>
      <c r="B29" s="31">
        <f>IF(INDEX(CatTypes,25)="","",INDEX(CatTypes,25))</f>
        <v/>
      </c>
      <c r="C29" s="28">
        <f>IF($A29="","",SUMIFS('Movimentos'!$D$2:$D$13,'Movimentos'!$C$2:$C$13,$A29,'Movimentos'!$A$2:$A$13,"&gt;="&amp;C$4,'Movimentos'!$A$2:$A$13,"&lt;"&amp;DATE(YEAR(C$4),MONTH(C$4)+1,1)))</f>
        <v/>
      </c>
      <c r="D29" s="28">
        <f>IF($A29="","",SUMIFS('Movimentos'!$D$2:$D$13,'Movimentos'!$C$2:$C$13,$A29,'Movimentos'!$A$2:$A$13,"&gt;="&amp;D$4,'Movimentos'!$A$2:$A$13,"&lt;"&amp;DATE(YEAR(D$4),MONTH(D$4)+1,1)))</f>
        <v/>
      </c>
      <c r="E29" s="28">
        <f>IF($A29="","",SUMIFS('Movimentos'!$D$2:$D$13,'Movimentos'!$C$2:$C$13,$A29,'Movimentos'!$A$2:$A$13,"&gt;="&amp;E$4,'Movimentos'!$A$2:$A$13,"&lt;"&amp;DATE(YEAR(E$4),MONTH(E$4)+1,1)))</f>
        <v/>
      </c>
      <c r="F29" s="28">
        <f>IF($A29="","",SUMIFS('Movimentos'!$D$2:$D$13,'Movimentos'!$C$2:$C$13,$A29,'Movimentos'!$A$2:$A$13,"&gt;="&amp;F$4,'Movimentos'!$A$2:$A$13,"&lt;"&amp;DATE(YEAR(F$4),MONTH(F$4)+1,1)))</f>
        <v/>
      </c>
      <c r="G29" s="28">
        <f>IF($A29="","",SUMIFS('Movimentos'!$D$2:$D$13,'Movimentos'!$C$2:$C$13,$A29,'Movimentos'!$A$2:$A$13,"&gt;="&amp;G$4,'Movimentos'!$A$2:$A$13,"&lt;"&amp;DATE(YEAR(G$4),MONTH(G$4)+1,1)))</f>
        <v/>
      </c>
      <c r="H29" s="28">
        <f>IF($A29="","",SUMIFS('Movimentos'!$D$2:$D$13,'Movimentos'!$C$2:$C$13,$A29,'Movimentos'!$A$2:$A$13,"&gt;="&amp;H$4,'Movimentos'!$A$2:$A$13,"&lt;"&amp;DATE(YEAR(H$4),MONTH(H$4)+1,1)))</f>
        <v/>
      </c>
      <c r="I29" s="28">
        <f>IF($A29="","",SUMIFS('Movimentos'!$D$2:$D$13,'Movimentos'!$C$2:$C$13,$A29,'Movimentos'!$A$2:$A$13,"&gt;="&amp;I$4,'Movimentos'!$A$2:$A$13,"&lt;"&amp;DATE(YEAR(I$4),MONTH(I$4)+1,1)))</f>
        <v/>
      </c>
      <c r="J29" s="28">
        <f>IF($A29="","",SUMIFS('Movimentos'!$D$2:$D$13,'Movimentos'!$C$2:$C$13,$A29,'Movimentos'!$A$2:$A$13,"&gt;="&amp;J$4,'Movimentos'!$A$2:$A$13,"&lt;"&amp;DATE(YEAR(J$4),MONTH(J$4)+1,1)))</f>
        <v/>
      </c>
      <c r="K29" s="28">
        <f>IF($A29="","",SUMIFS('Movimentos'!$D$2:$D$13,'Movimentos'!$C$2:$C$13,$A29,'Movimentos'!$A$2:$A$13,"&gt;="&amp;K$4,'Movimentos'!$A$2:$A$13,"&lt;"&amp;DATE(YEAR(K$4),MONTH(K$4)+1,1)))</f>
        <v/>
      </c>
      <c r="L29" s="28">
        <f>IF($A29="","",SUMIFS('Movimentos'!$D$2:$D$13,'Movimentos'!$C$2:$C$13,$A29,'Movimentos'!$A$2:$A$13,"&gt;="&amp;L$4,'Movimentos'!$A$2:$A$13,"&lt;"&amp;DATE(YEAR(L$4),MONTH(L$4)+1,1)))</f>
        <v/>
      </c>
      <c r="M29" s="28">
        <f>IF($A29="","",SUMIFS('Movimentos'!$D$2:$D$13,'Movimentos'!$C$2:$C$13,$A29,'Movimentos'!$A$2:$A$13,"&gt;="&amp;M$4,'Movimentos'!$A$2:$A$13,"&lt;"&amp;DATE(YEAR(M$4),MONTH(M$4)+1,1)))</f>
        <v/>
      </c>
      <c r="N29" s="28">
        <f>IF($A29="","",SUMIFS('Movimentos'!$D$2:$D$13,'Movimentos'!$C$2:$C$13,$A29,'Movimentos'!$A$2:$A$13,"&gt;="&amp;N$4,'Movimentos'!$A$2:$A$13,"&lt;"&amp;DATE(YEAR(N$4),MONTH(N$4)+1,1)))</f>
        <v/>
      </c>
      <c r="O29" s="29">
        <f>IF($A29="","",SUM(C29:N29))</f>
        <v/>
      </c>
      <c r="P29" s="32">
        <f>IF(AND($B29="Despesa",N(+$O29)&gt;0),$O29+ROW()/1000000,0)</f>
        <v/>
      </c>
    </row>
    <row r="30">
      <c r="A30" s="31">
        <f>IF(INDEX(CatList,26)="","",INDEX(CatList,26))</f>
        <v/>
      </c>
      <c r="B30" s="31">
        <f>IF(INDEX(CatTypes,26)="","",INDEX(CatTypes,26))</f>
        <v/>
      </c>
      <c r="C30" s="28">
        <f>IF($A30="","",SUMIFS('Movimentos'!$D$2:$D$13,'Movimentos'!$C$2:$C$13,$A30,'Movimentos'!$A$2:$A$13,"&gt;="&amp;C$4,'Movimentos'!$A$2:$A$13,"&lt;"&amp;DATE(YEAR(C$4),MONTH(C$4)+1,1)))</f>
        <v/>
      </c>
      <c r="D30" s="28">
        <f>IF($A30="","",SUMIFS('Movimentos'!$D$2:$D$13,'Movimentos'!$C$2:$C$13,$A30,'Movimentos'!$A$2:$A$13,"&gt;="&amp;D$4,'Movimentos'!$A$2:$A$13,"&lt;"&amp;DATE(YEAR(D$4),MONTH(D$4)+1,1)))</f>
        <v/>
      </c>
      <c r="E30" s="28">
        <f>IF($A30="","",SUMIFS('Movimentos'!$D$2:$D$13,'Movimentos'!$C$2:$C$13,$A30,'Movimentos'!$A$2:$A$13,"&gt;="&amp;E$4,'Movimentos'!$A$2:$A$13,"&lt;"&amp;DATE(YEAR(E$4),MONTH(E$4)+1,1)))</f>
        <v/>
      </c>
      <c r="F30" s="28">
        <f>IF($A30="","",SUMIFS('Movimentos'!$D$2:$D$13,'Movimentos'!$C$2:$C$13,$A30,'Movimentos'!$A$2:$A$13,"&gt;="&amp;F$4,'Movimentos'!$A$2:$A$13,"&lt;"&amp;DATE(YEAR(F$4),MONTH(F$4)+1,1)))</f>
        <v/>
      </c>
      <c r="G30" s="28">
        <f>IF($A30="","",SUMIFS('Movimentos'!$D$2:$D$13,'Movimentos'!$C$2:$C$13,$A30,'Movimentos'!$A$2:$A$13,"&gt;="&amp;G$4,'Movimentos'!$A$2:$A$13,"&lt;"&amp;DATE(YEAR(G$4),MONTH(G$4)+1,1)))</f>
        <v/>
      </c>
      <c r="H30" s="28">
        <f>IF($A30="","",SUMIFS('Movimentos'!$D$2:$D$13,'Movimentos'!$C$2:$C$13,$A30,'Movimentos'!$A$2:$A$13,"&gt;="&amp;H$4,'Movimentos'!$A$2:$A$13,"&lt;"&amp;DATE(YEAR(H$4),MONTH(H$4)+1,1)))</f>
        <v/>
      </c>
      <c r="I30" s="28">
        <f>IF($A30="","",SUMIFS('Movimentos'!$D$2:$D$13,'Movimentos'!$C$2:$C$13,$A30,'Movimentos'!$A$2:$A$13,"&gt;="&amp;I$4,'Movimentos'!$A$2:$A$13,"&lt;"&amp;DATE(YEAR(I$4),MONTH(I$4)+1,1)))</f>
        <v/>
      </c>
      <c r="J30" s="28">
        <f>IF($A30="","",SUMIFS('Movimentos'!$D$2:$D$13,'Movimentos'!$C$2:$C$13,$A30,'Movimentos'!$A$2:$A$13,"&gt;="&amp;J$4,'Movimentos'!$A$2:$A$13,"&lt;"&amp;DATE(YEAR(J$4),MONTH(J$4)+1,1)))</f>
        <v/>
      </c>
      <c r="K30" s="28">
        <f>IF($A30="","",SUMIFS('Movimentos'!$D$2:$D$13,'Movimentos'!$C$2:$C$13,$A30,'Movimentos'!$A$2:$A$13,"&gt;="&amp;K$4,'Movimentos'!$A$2:$A$13,"&lt;"&amp;DATE(YEAR(K$4),MONTH(K$4)+1,1)))</f>
        <v/>
      </c>
      <c r="L30" s="28">
        <f>IF($A30="","",SUMIFS('Movimentos'!$D$2:$D$13,'Movimentos'!$C$2:$C$13,$A30,'Movimentos'!$A$2:$A$13,"&gt;="&amp;L$4,'Movimentos'!$A$2:$A$13,"&lt;"&amp;DATE(YEAR(L$4),MONTH(L$4)+1,1)))</f>
        <v/>
      </c>
      <c r="M30" s="28">
        <f>IF($A30="","",SUMIFS('Movimentos'!$D$2:$D$13,'Movimentos'!$C$2:$C$13,$A30,'Movimentos'!$A$2:$A$13,"&gt;="&amp;M$4,'Movimentos'!$A$2:$A$13,"&lt;"&amp;DATE(YEAR(M$4),MONTH(M$4)+1,1)))</f>
        <v/>
      </c>
      <c r="N30" s="28">
        <f>IF($A30="","",SUMIFS('Movimentos'!$D$2:$D$13,'Movimentos'!$C$2:$C$13,$A30,'Movimentos'!$A$2:$A$13,"&gt;="&amp;N$4,'Movimentos'!$A$2:$A$13,"&lt;"&amp;DATE(YEAR(N$4),MONTH(N$4)+1,1)))</f>
        <v/>
      </c>
      <c r="O30" s="29">
        <f>IF($A30="","",SUM(C30:N30))</f>
        <v/>
      </c>
      <c r="P30" s="32">
        <f>IF(AND($B30="Despesa",N(+$O30)&gt;0),$O30+ROW()/1000000,0)</f>
        <v/>
      </c>
    </row>
    <row r="31">
      <c r="A31" s="31">
        <f>IF(INDEX(CatList,27)="","",INDEX(CatList,27))</f>
        <v/>
      </c>
      <c r="B31" s="31">
        <f>IF(INDEX(CatTypes,27)="","",INDEX(CatTypes,27))</f>
        <v/>
      </c>
      <c r="C31" s="28">
        <f>IF($A31="","",SUMIFS('Movimentos'!$D$2:$D$13,'Movimentos'!$C$2:$C$13,$A31,'Movimentos'!$A$2:$A$13,"&gt;="&amp;C$4,'Movimentos'!$A$2:$A$13,"&lt;"&amp;DATE(YEAR(C$4),MONTH(C$4)+1,1)))</f>
        <v/>
      </c>
      <c r="D31" s="28">
        <f>IF($A31="","",SUMIFS('Movimentos'!$D$2:$D$13,'Movimentos'!$C$2:$C$13,$A31,'Movimentos'!$A$2:$A$13,"&gt;="&amp;D$4,'Movimentos'!$A$2:$A$13,"&lt;"&amp;DATE(YEAR(D$4),MONTH(D$4)+1,1)))</f>
        <v/>
      </c>
      <c r="E31" s="28">
        <f>IF($A31="","",SUMIFS('Movimentos'!$D$2:$D$13,'Movimentos'!$C$2:$C$13,$A31,'Movimentos'!$A$2:$A$13,"&gt;="&amp;E$4,'Movimentos'!$A$2:$A$13,"&lt;"&amp;DATE(YEAR(E$4),MONTH(E$4)+1,1)))</f>
        <v/>
      </c>
      <c r="F31" s="28">
        <f>IF($A31="","",SUMIFS('Movimentos'!$D$2:$D$13,'Movimentos'!$C$2:$C$13,$A31,'Movimentos'!$A$2:$A$13,"&gt;="&amp;F$4,'Movimentos'!$A$2:$A$13,"&lt;"&amp;DATE(YEAR(F$4),MONTH(F$4)+1,1)))</f>
        <v/>
      </c>
      <c r="G31" s="28">
        <f>IF($A31="","",SUMIFS('Movimentos'!$D$2:$D$13,'Movimentos'!$C$2:$C$13,$A31,'Movimentos'!$A$2:$A$13,"&gt;="&amp;G$4,'Movimentos'!$A$2:$A$13,"&lt;"&amp;DATE(YEAR(G$4),MONTH(G$4)+1,1)))</f>
        <v/>
      </c>
      <c r="H31" s="28">
        <f>IF($A31="","",SUMIFS('Movimentos'!$D$2:$D$13,'Movimentos'!$C$2:$C$13,$A31,'Movimentos'!$A$2:$A$13,"&gt;="&amp;H$4,'Movimentos'!$A$2:$A$13,"&lt;"&amp;DATE(YEAR(H$4),MONTH(H$4)+1,1)))</f>
        <v/>
      </c>
      <c r="I31" s="28">
        <f>IF($A31="","",SUMIFS('Movimentos'!$D$2:$D$13,'Movimentos'!$C$2:$C$13,$A31,'Movimentos'!$A$2:$A$13,"&gt;="&amp;I$4,'Movimentos'!$A$2:$A$13,"&lt;"&amp;DATE(YEAR(I$4),MONTH(I$4)+1,1)))</f>
        <v/>
      </c>
      <c r="J31" s="28">
        <f>IF($A31="","",SUMIFS('Movimentos'!$D$2:$D$13,'Movimentos'!$C$2:$C$13,$A31,'Movimentos'!$A$2:$A$13,"&gt;="&amp;J$4,'Movimentos'!$A$2:$A$13,"&lt;"&amp;DATE(YEAR(J$4),MONTH(J$4)+1,1)))</f>
        <v/>
      </c>
      <c r="K31" s="28">
        <f>IF($A31="","",SUMIFS('Movimentos'!$D$2:$D$13,'Movimentos'!$C$2:$C$13,$A31,'Movimentos'!$A$2:$A$13,"&gt;="&amp;K$4,'Movimentos'!$A$2:$A$13,"&lt;"&amp;DATE(YEAR(K$4),MONTH(K$4)+1,1)))</f>
        <v/>
      </c>
      <c r="L31" s="28">
        <f>IF($A31="","",SUMIFS('Movimentos'!$D$2:$D$13,'Movimentos'!$C$2:$C$13,$A31,'Movimentos'!$A$2:$A$13,"&gt;="&amp;L$4,'Movimentos'!$A$2:$A$13,"&lt;"&amp;DATE(YEAR(L$4),MONTH(L$4)+1,1)))</f>
        <v/>
      </c>
      <c r="M31" s="28">
        <f>IF($A31="","",SUMIFS('Movimentos'!$D$2:$D$13,'Movimentos'!$C$2:$C$13,$A31,'Movimentos'!$A$2:$A$13,"&gt;="&amp;M$4,'Movimentos'!$A$2:$A$13,"&lt;"&amp;DATE(YEAR(M$4),MONTH(M$4)+1,1)))</f>
        <v/>
      </c>
      <c r="N31" s="28">
        <f>IF($A31="","",SUMIFS('Movimentos'!$D$2:$D$13,'Movimentos'!$C$2:$C$13,$A31,'Movimentos'!$A$2:$A$13,"&gt;="&amp;N$4,'Movimentos'!$A$2:$A$13,"&lt;"&amp;DATE(YEAR(N$4),MONTH(N$4)+1,1)))</f>
        <v/>
      </c>
      <c r="O31" s="29">
        <f>IF($A31="","",SUM(C31:N31))</f>
        <v/>
      </c>
      <c r="P31" s="32">
        <f>IF(AND($B31="Despesa",N(+$O31)&gt;0),$O31+ROW()/1000000,0)</f>
        <v/>
      </c>
    </row>
    <row r="32">
      <c r="A32" s="31">
        <f>IF(INDEX(CatList,28)="","",INDEX(CatList,28))</f>
        <v/>
      </c>
      <c r="B32" s="31">
        <f>IF(INDEX(CatTypes,28)="","",INDEX(CatTypes,28))</f>
        <v/>
      </c>
      <c r="C32" s="28">
        <f>IF($A32="","",SUMIFS('Movimentos'!$D$2:$D$13,'Movimentos'!$C$2:$C$13,$A32,'Movimentos'!$A$2:$A$13,"&gt;="&amp;C$4,'Movimentos'!$A$2:$A$13,"&lt;"&amp;DATE(YEAR(C$4),MONTH(C$4)+1,1)))</f>
        <v/>
      </c>
      <c r="D32" s="28">
        <f>IF($A32="","",SUMIFS('Movimentos'!$D$2:$D$13,'Movimentos'!$C$2:$C$13,$A32,'Movimentos'!$A$2:$A$13,"&gt;="&amp;D$4,'Movimentos'!$A$2:$A$13,"&lt;"&amp;DATE(YEAR(D$4),MONTH(D$4)+1,1)))</f>
        <v/>
      </c>
      <c r="E32" s="28">
        <f>IF($A32="","",SUMIFS('Movimentos'!$D$2:$D$13,'Movimentos'!$C$2:$C$13,$A32,'Movimentos'!$A$2:$A$13,"&gt;="&amp;E$4,'Movimentos'!$A$2:$A$13,"&lt;"&amp;DATE(YEAR(E$4),MONTH(E$4)+1,1)))</f>
        <v/>
      </c>
      <c r="F32" s="28">
        <f>IF($A32="","",SUMIFS('Movimentos'!$D$2:$D$13,'Movimentos'!$C$2:$C$13,$A32,'Movimentos'!$A$2:$A$13,"&gt;="&amp;F$4,'Movimentos'!$A$2:$A$13,"&lt;"&amp;DATE(YEAR(F$4),MONTH(F$4)+1,1)))</f>
        <v/>
      </c>
      <c r="G32" s="28">
        <f>IF($A32="","",SUMIFS('Movimentos'!$D$2:$D$13,'Movimentos'!$C$2:$C$13,$A32,'Movimentos'!$A$2:$A$13,"&gt;="&amp;G$4,'Movimentos'!$A$2:$A$13,"&lt;"&amp;DATE(YEAR(G$4),MONTH(G$4)+1,1)))</f>
        <v/>
      </c>
      <c r="H32" s="28">
        <f>IF($A32="","",SUMIFS('Movimentos'!$D$2:$D$13,'Movimentos'!$C$2:$C$13,$A32,'Movimentos'!$A$2:$A$13,"&gt;="&amp;H$4,'Movimentos'!$A$2:$A$13,"&lt;"&amp;DATE(YEAR(H$4),MONTH(H$4)+1,1)))</f>
        <v/>
      </c>
      <c r="I32" s="28">
        <f>IF($A32="","",SUMIFS('Movimentos'!$D$2:$D$13,'Movimentos'!$C$2:$C$13,$A32,'Movimentos'!$A$2:$A$13,"&gt;="&amp;I$4,'Movimentos'!$A$2:$A$13,"&lt;"&amp;DATE(YEAR(I$4),MONTH(I$4)+1,1)))</f>
        <v/>
      </c>
      <c r="J32" s="28">
        <f>IF($A32="","",SUMIFS('Movimentos'!$D$2:$D$13,'Movimentos'!$C$2:$C$13,$A32,'Movimentos'!$A$2:$A$13,"&gt;="&amp;J$4,'Movimentos'!$A$2:$A$13,"&lt;"&amp;DATE(YEAR(J$4),MONTH(J$4)+1,1)))</f>
        <v/>
      </c>
      <c r="K32" s="28">
        <f>IF($A32="","",SUMIFS('Movimentos'!$D$2:$D$13,'Movimentos'!$C$2:$C$13,$A32,'Movimentos'!$A$2:$A$13,"&gt;="&amp;K$4,'Movimentos'!$A$2:$A$13,"&lt;"&amp;DATE(YEAR(K$4),MONTH(K$4)+1,1)))</f>
        <v/>
      </c>
      <c r="L32" s="28">
        <f>IF($A32="","",SUMIFS('Movimentos'!$D$2:$D$13,'Movimentos'!$C$2:$C$13,$A32,'Movimentos'!$A$2:$A$13,"&gt;="&amp;L$4,'Movimentos'!$A$2:$A$13,"&lt;"&amp;DATE(YEAR(L$4),MONTH(L$4)+1,1)))</f>
        <v/>
      </c>
      <c r="M32" s="28">
        <f>IF($A32="","",SUMIFS('Movimentos'!$D$2:$D$13,'Movimentos'!$C$2:$C$13,$A32,'Movimentos'!$A$2:$A$13,"&gt;="&amp;M$4,'Movimentos'!$A$2:$A$13,"&lt;"&amp;DATE(YEAR(M$4),MONTH(M$4)+1,1)))</f>
        <v/>
      </c>
      <c r="N32" s="28">
        <f>IF($A32="","",SUMIFS('Movimentos'!$D$2:$D$13,'Movimentos'!$C$2:$C$13,$A32,'Movimentos'!$A$2:$A$13,"&gt;="&amp;N$4,'Movimentos'!$A$2:$A$13,"&lt;"&amp;DATE(YEAR(N$4),MONTH(N$4)+1,1)))</f>
        <v/>
      </c>
      <c r="O32" s="29">
        <f>IF($A32="","",SUM(C32:N32))</f>
        <v/>
      </c>
      <c r="P32" s="32">
        <f>IF(AND($B32="Despesa",N(+$O32)&gt;0),$O32+ROW()/1000000,0)</f>
        <v/>
      </c>
    </row>
    <row r="33">
      <c r="A33" s="31">
        <f>IF(INDEX(CatList,29)="","",INDEX(CatList,29))</f>
        <v/>
      </c>
      <c r="B33" s="31">
        <f>IF(INDEX(CatTypes,29)="","",INDEX(CatTypes,29))</f>
        <v/>
      </c>
      <c r="C33" s="28">
        <f>IF($A33="","",SUMIFS('Movimentos'!$D$2:$D$13,'Movimentos'!$C$2:$C$13,$A33,'Movimentos'!$A$2:$A$13,"&gt;="&amp;C$4,'Movimentos'!$A$2:$A$13,"&lt;"&amp;DATE(YEAR(C$4),MONTH(C$4)+1,1)))</f>
        <v/>
      </c>
      <c r="D33" s="28">
        <f>IF($A33="","",SUMIFS('Movimentos'!$D$2:$D$13,'Movimentos'!$C$2:$C$13,$A33,'Movimentos'!$A$2:$A$13,"&gt;="&amp;D$4,'Movimentos'!$A$2:$A$13,"&lt;"&amp;DATE(YEAR(D$4),MONTH(D$4)+1,1)))</f>
        <v/>
      </c>
      <c r="E33" s="28">
        <f>IF($A33="","",SUMIFS('Movimentos'!$D$2:$D$13,'Movimentos'!$C$2:$C$13,$A33,'Movimentos'!$A$2:$A$13,"&gt;="&amp;E$4,'Movimentos'!$A$2:$A$13,"&lt;"&amp;DATE(YEAR(E$4),MONTH(E$4)+1,1)))</f>
        <v/>
      </c>
      <c r="F33" s="28">
        <f>IF($A33="","",SUMIFS('Movimentos'!$D$2:$D$13,'Movimentos'!$C$2:$C$13,$A33,'Movimentos'!$A$2:$A$13,"&gt;="&amp;F$4,'Movimentos'!$A$2:$A$13,"&lt;"&amp;DATE(YEAR(F$4),MONTH(F$4)+1,1)))</f>
        <v/>
      </c>
      <c r="G33" s="28">
        <f>IF($A33="","",SUMIFS('Movimentos'!$D$2:$D$13,'Movimentos'!$C$2:$C$13,$A33,'Movimentos'!$A$2:$A$13,"&gt;="&amp;G$4,'Movimentos'!$A$2:$A$13,"&lt;"&amp;DATE(YEAR(G$4),MONTH(G$4)+1,1)))</f>
        <v/>
      </c>
      <c r="H33" s="28">
        <f>IF($A33="","",SUMIFS('Movimentos'!$D$2:$D$13,'Movimentos'!$C$2:$C$13,$A33,'Movimentos'!$A$2:$A$13,"&gt;="&amp;H$4,'Movimentos'!$A$2:$A$13,"&lt;"&amp;DATE(YEAR(H$4),MONTH(H$4)+1,1)))</f>
        <v/>
      </c>
      <c r="I33" s="28">
        <f>IF($A33="","",SUMIFS('Movimentos'!$D$2:$D$13,'Movimentos'!$C$2:$C$13,$A33,'Movimentos'!$A$2:$A$13,"&gt;="&amp;I$4,'Movimentos'!$A$2:$A$13,"&lt;"&amp;DATE(YEAR(I$4),MONTH(I$4)+1,1)))</f>
        <v/>
      </c>
      <c r="J33" s="28">
        <f>IF($A33="","",SUMIFS('Movimentos'!$D$2:$D$13,'Movimentos'!$C$2:$C$13,$A33,'Movimentos'!$A$2:$A$13,"&gt;="&amp;J$4,'Movimentos'!$A$2:$A$13,"&lt;"&amp;DATE(YEAR(J$4),MONTH(J$4)+1,1)))</f>
        <v/>
      </c>
      <c r="K33" s="28">
        <f>IF($A33="","",SUMIFS('Movimentos'!$D$2:$D$13,'Movimentos'!$C$2:$C$13,$A33,'Movimentos'!$A$2:$A$13,"&gt;="&amp;K$4,'Movimentos'!$A$2:$A$13,"&lt;"&amp;DATE(YEAR(K$4),MONTH(K$4)+1,1)))</f>
        <v/>
      </c>
      <c r="L33" s="28">
        <f>IF($A33="","",SUMIFS('Movimentos'!$D$2:$D$13,'Movimentos'!$C$2:$C$13,$A33,'Movimentos'!$A$2:$A$13,"&gt;="&amp;L$4,'Movimentos'!$A$2:$A$13,"&lt;"&amp;DATE(YEAR(L$4),MONTH(L$4)+1,1)))</f>
        <v/>
      </c>
      <c r="M33" s="28">
        <f>IF($A33="","",SUMIFS('Movimentos'!$D$2:$D$13,'Movimentos'!$C$2:$C$13,$A33,'Movimentos'!$A$2:$A$13,"&gt;="&amp;M$4,'Movimentos'!$A$2:$A$13,"&lt;"&amp;DATE(YEAR(M$4),MONTH(M$4)+1,1)))</f>
        <v/>
      </c>
      <c r="N33" s="28">
        <f>IF($A33="","",SUMIFS('Movimentos'!$D$2:$D$13,'Movimentos'!$C$2:$C$13,$A33,'Movimentos'!$A$2:$A$13,"&gt;="&amp;N$4,'Movimentos'!$A$2:$A$13,"&lt;"&amp;DATE(YEAR(N$4),MONTH(N$4)+1,1)))</f>
        <v/>
      </c>
      <c r="O33" s="29">
        <f>IF($A33="","",SUM(C33:N33))</f>
        <v/>
      </c>
      <c r="P33" s="32">
        <f>IF(AND($B33="Despesa",N(+$O33)&gt;0),$O33+ROW()/1000000,0)</f>
        <v/>
      </c>
    </row>
    <row r="34">
      <c r="A34" s="31">
        <f>IF(INDEX(CatList,30)="","",INDEX(CatList,30))</f>
        <v/>
      </c>
      <c r="B34" s="31">
        <f>IF(INDEX(CatTypes,30)="","",INDEX(CatTypes,30))</f>
        <v/>
      </c>
      <c r="C34" s="28">
        <f>IF($A34="","",SUMIFS('Movimentos'!$D$2:$D$13,'Movimentos'!$C$2:$C$13,$A34,'Movimentos'!$A$2:$A$13,"&gt;="&amp;C$4,'Movimentos'!$A$2:$A$13,"&lt;"&amp;DATE(YEAR(C$4),MONTH(C$4)+1,1)))</f>
        <v/>
      </c>
      <c r="D34" s="28">
        <f>IF($A34="","",SUMIFS('Movimentos'!$D$2:$D$13,'Movimentos'!$C$2:$C$13,$A34,'Movimentos'!$A$2:$A$13,"&gt;="&amp;D$4,'Movimentos'!$A$2:$A$13,"&lt;"&amp;DATE(YEAR(D$4),MONTH(D$4)+1,1)))</f>
        <v/>
      </c>
      <c r="E34" s="28">
        <f>IF($A34="","",SUMIFS('Movimentos'!$D$2:$D$13,'Movimentos'!$C$2:$C$13,$A34,'Movimentos'!$A$2:$A$13,"&gt;="&amp;E$4,'Movimentos'!$A$2:$A$13,"&lt;"&amp;DATE(YEAR(E$4),MONTH(E$4)+1,1)))</f>
        <v/>
      </c>
      <c r="F34" s="28">
        <f>IF($A34="","",SUMIFS('Movimentos'!$D$2:$D$13,'Movimentos'!$C$2:$C$13,$A34,'Movimentos'!$A$2:$A$13,"&gt;="&amp;F$4,'Movimentos'!$A$2:$A$13,"&lt;"&amp;DATE(YEAR(F$4),MONTH(F$4)+1,1)))</f>
        <v/>
      </c>
      <c r="G34" s="28">
        <f>IF($A34="","",SUMIFS('Movimentos'!$D$2:$D$13,'Movimentos'!$C$2:$C$13,$A34,'Movimentos'!$A$2:$A$13,"&gt;="&amp;G$4,'Movimentos'!$A$2:$A$13,"&lt;"&amp;DATE(YEAR(G$4),MONTH(G$4)+1,1)))</f>
        <v/>
      </c>
      <c r="H34" s="28">
        <f>IF($A34="","",SUMIFS('Movimentos'!$D$2:$D$13,'Movimentos'!$C$2:$C$13,$A34,'Movimentos'!$A$2:$A$13,"&gt;="&amp;H$4,'Movimentos'!$A$2:$A$13,"&lt;"&amp;DATE(YEAR(H$4),MONTH(H$4)+1,1)))</f>
        <v/>
      </c>
      <c r="I34" s="28">
        <f>IF($A34="","",SUMIFS('Movimentos'!$D$2:$D$13,'Movimentos'!$C$2:$C$13,$A34,'Movimentos'!$A$2:$A$13,"&gt;="&amp;I$4,'Movimentos'!$A$2:$A$13,"&lt;"&amp;DATE(YEAR(I$4),MONTH(I$4)+1,1)))</f>
        <v/>
      </c>
      <c r="J34" s="28">
        <f>IF($A34="","",SUMIFS('Movimentos'!$D$2:$D$13,'Movimentos'!$C$2:$C$13,$A34,'Movimentos'!$A$2:$A$13,"&gt;="&amp;J$4,'Movimentos'!$A$2:$A$13,"&lt;"&amp;DATE(YEAR(J$4),MONTH(J$4)+1,1)))</f>
        <v/>
      </c>
      <c r="K34" s="28">
        <f>IF($A34="","",SUMIFS('Movimentos'!$D$2:$D$13,'Movimentos'!$C$2:$C$13,$A34,'Movimentos'!$A$2:$A$13,"&gt;="&amp;K$4,'Movimentos'!$A$2:$A$13,"&lt;"&amp;DATE(YEAR(K$4),MONTH(K$4)+1,1)))</f>
        <v/>
      </c>
      <c r="L34" s="28">
        <f>IF($A34="","",SUMIFS('Movimentos'!$D$2:$D$13,'Movimentos'!$C$2:$C$13,$A34,'Movimentos'!$A$2:$A$13,"&gt;="&amp;L$4,'Movimentos'!$A$2:$A$13,"&lt;"&amp;DATE(YEAR(L$4),MONTH(L$4)+1,1)))</f>
        <v/>
      </c>
      <c r="M34" s="28">
        <f>IF($A34="","",SUMIFS('Movimentos'!$D$2:$D$13,'Movimentos'!$C$2:$C$13,$A34,'Movimentos'!$A$2:$A$13,"&gt;="&amp;M$4,'Movimentos'!$A$2:$A$13,"&lt;"&amp;DATE(YEAR(M$4),MONTH(M$4)+1,1)))</f>
        <v/>
      </c>
      <c r="N34" s="28">
        <f>IF($A34="","",SUMIFS('Movimentos'!$D$2:$D$13,'Movimentos'!$C$2:$C$13,$A34,'Movimentos'!$A$2:$A$13,"&gt;="&amp;N$4,'Movimentos'!$A$2:$A$13,"&lt;"&amp;DATE(YEAR(N$4),MONTH(N$4)+1,1)))</f>
        <v/>
      </c>
      <c r="O34" s="29">
        <f>IF($A34="","",SUM(C34:N34))</f>
        <v/>
      </c>
      <c r="P34" s="32">
        <f>IF(AND($B34="Despesa",N(+$O34)&gt;0),$O34+ROW()/1000000,0)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2" customWidth="1" min="4" max="4"/>
    <col width="3" customWidth="1" min="5" max="5"/>
    <col width="26" customWidth="1" min="6" max="6"/>
    <col width="12" customWidth="1" min="7" max="7"/>
    <col width="3" customWidth="1" min="8" max="8"/>
    <col width="20" customWidth="1" min="9" max="9"/>
    <col width="3" customWidth="1" min="10" max="10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33" t="inlineStr">
        <is>
          <t>Tipos  (fixa)</t>
        </is>
      </c>
      <c r="F3" s="33" t="inlineStr">
        <is>
          <t>Categorias</t>
        </is>
      </c>
      <c r="I3" s="33" t="inlineStr">
        <is>
          <t>Meios de pagamento</t>
        </is>
      </c>
    </row>
    <row r="4">
      <c r="A4" s="18" t="inlineStr">
        <is>
          <t>Geral</t>
        </is>
      </c>
      <c r="B4" s="18" t="inlineStr">
        <is>
          <t>Valor</t>
        </is>
      </c>
      <c r="D4" s="18" t="inlineStr">
        <is>
          <t>Tipo</t>
        </is>
      </c>
      <c r="F4" s="18" t="inlineStr">
        <is>
          <t>Categoria</t>
        </is>
      </c>
      <c r="G4" s="18" t="inlineStr">
        <is>
          <t>Tipo</t>
        </is>
      </c>
      <c r="I4" s="18" t="inlineStr">
        <is>
          <t>Meio</t>
        </is>
      </c>
    </row>
    <row r="5">
      <c r="A5" s="19" t="inlineStr">
        <is>
          <t>Nome da empresa</t>
        </is>
      </c>
      <c r="B5" s="34" t="inlineStr">
        <is>
          <t>A sua empresa</t>
        </is>
      </c>
      <c r="D5" s="35" t="inlineStr">
        <is>
          <t>Receita</t>
        </is>
      </c>
      <c r="F5" s="36" t="inlineStr">
        <is>
          <t>Vendas</t>
        </is>
      </c>
      <c r="G5" s="36" t="inlineStr">
        <is>
          <t>Receita</t>
        </is>
      </c>
      <c r="I5" s="36" t="inlineStr">
        <is>
          <t>Transferência</t>
        </is>
      </c>
    </row>
    <row r="6">
      <c r="A6" s="19" t="inlineStr">
        <is>
          <t>Ano dos resumos</t>
        </is>
      </c>
      <c r="B6" s="37" t="n">
        <v>2027</v>
      </c>
      <c r="D6" s="35" t="inlineStr">
        <is>
          <t>Despesa</t>
        </is>
      </c>
      <c r="F6" s="36" t="inlineStr">
        <is>
          <t>Serviços</t>
        </is>
      </c>
      <c r="G6" s="36" t="inlineStr">
        <is>
          <t>Receita</t>
        </is>
      </c>
      <c r="I6" s="36" t="inlineStr">
        <is>
          <t>Cartão</t>
        </is>
      </c>
    </row>
    <row r="7">
      <c r="A7" s="19" t="inlineStr">
        <is>
          <t>Saldo em 1 de janeiro (banco + caixa)</t>
        </is>
      </c>
      <c r="B7" s="38" t="n">
        <v>5000</v>
      </c>
      <c r="F7" s="36" t="inlineStr">
        <is>
          <t>Outras receitas</t>
        </is>
      </c>
      <c r="G7" s="36" t="inlineStr">
        <is>
          <t>Receita</t>
        </is>
      </c>
      <c r="I7" s="36" t="inlineStr">
        <is>
          <t>Numerário</t>
        </is>
      </c>
    </row>
    <row r="8">
      <c r="F8" s="36" t="inlineStr">
        <is>
          <t>Renda</t>
        </is>
      </c>
      <c r="G8" s="36" t="inlineStr">
        <is>
          <t>Despesa</t>
        </is>
      </c>
      <c r="I8" s="36" t="inlineStr">
        <is>
          <t>MB WAY</t>
        </is>
      </c>
    </row>
    <row r="9">
      <c r="F9" s="36" t="inlineStr">
        <is>
          <t>Salários</t>
        </is>
      </c>
      <c r="G9" s="36" t="inlineStr">
        <is>
          <t>Despesa</t>
        </is>
      </c>
      <c r="I9" s="36" t="inlineStr">
        <is>
          <t>Débito direto</t>
        </is>
      </c>
    </row>
    <row r="10">
      <c r="F10" s="36" t="inlineStr">
        <is>
          <t>Segurança Social</t>
        </is>
      </c>
      <c r="G10" s="36" t="inlineStr">
        <is>
          <t>Despesa</t>
        </is>
      </c>
      <c r="I10" s="36" t="inlineStr">
        <is>
          <t>Referência Multibanco</t>
        </is>
      </c>
    </row>
    <row r="11">
      <c r="F11" s="36" t="inlineStr">
        <is>
          <t>Fornecedores e materiais</t>
        </is>
      </c>
      <c r="G11" s="36" t="inlineStr">
        <is>
          <t>Despesa</t>
        </is>
      </c>
      <c r="I11" s="39" t="n"/>
    </row>
    <row r="12">
      <c r="F12" s="36" t="inlineStr">
        <is>
          <t>Água, luz e gás</t>
        </is>
      </c>
      <c r="G12" s="36" t="inlineStr">
        <is>
          <t>Despesa</t>
        </is>
      </c>
      <c r="I12" s="39" t="n"/>
    </row>
    <row r="13">
      <c r="F13" s="36" t="inlineStr">
        <is>
          <t>Telefone e internet</t>
        </is>
      </c>
      <c r="G13" s="36" t="inlineStr">
        <is>
          <t>Despesa</t>
        </is>
      </c>
      <c r="I13" s="39" t="n"/>
    </row>
    <row r="14">
      <c r="F14" s="36" t="inlineStr">
        <is>
          <t>Software e subscrições</t>
        </is>
      </c>
      <c r="G14" s="36" t="inlineStr">
        <is>
          <t>Despesa</t>
        </is>
      </c>
      <c r="I14" s="39" t="n"/>
    </row>
    <row r="15">
      <c r="F15" s="36" t="inlineStr">
        <is>
          <t>Marketing</t>
        </is>
      </c>
      <c r="G15" s="36" t="inlineStr">
        <is>
          <t>Despesa</t>
        </is>
      </c>
      <c r="I15" s="39" t="n"/>
    </row>
    <row r="16">
      <c r="F16" s="36" t="inlineStr">
        <is>
          <t>Combustível e deslocações</t>
        </is>
      </c>
      <c r="G16" s="36" t="inlineStr">
        <is>
          <t>Despesa</t>
        </is>
      </c>
      <c r="I16" s="39" t="n"/>
    </row>
    <row r="17">
      <c r="F17" s="36" t="inlineStr">
        <is>
          <t>Contabilidade e jurídico</t>
        </is>
      </c>
      <c r="G17" s="36" t="inlineStr">
        <is>
          <t>Despesa</t>
        </is>
      </c>
      <c r="I17" s="39" t="n"/>
    </row>
    <row r="18">
      <c r="F18" s="36" t="inlineStr">
        <is>
          <t>Seguros</t>
        </is>
      </c>
      <c r="G18" s="36" t="inlineStr">
        <is>
          <t>Despesa</t>
        </is>
      </c>
      <c r="I18" s="39" t="n"/>
    </row>
    <row r="19">
      <c r="F19" s="36" t="inlineStr">
        <is>
          <t>Comissões bancárias</t>
        </is>
      </c>
      <c r="G19" s="36" t="inlineStr">
        <is>
          <t>Despesa</t>
        </is>
      </c>
      <c r="I19" s="39" t="n"/>
    </row>
    <row r="20">
      <c r="F20" s="36" t="inlineStr">
        <is>
          <t>Impostos e IVA pago</t>
        </is>
      </c>
      <c r="G20" s="36" t="inlineStr">
        <is>
          <t>Despesa</t>
        </is>
      </c>
      <c r="I20" s="39" t="n"/>
    </row>
    <row r="21">
      <c r="F21" s="36" t="inlineStr">
        <is>
          <t>Equipamento</t>
        </is>
      </c>
      <c r="G21" s="36" t="inlineStr">
        <is>
          <t>Despesa</t>
        </is>
      </c>
      <c r="I21" s="39" t="n"/>
    </row>
    <row r="22">
      <c r="F22" s="36" t="inlineStr">
        <is>
          <t>Outras despesas</t>
        </is>
      </c>
      <c r="G22" s="36" t="inlineStr">
        <is>
          <t>Despesa</t>
        </is>
      </c>
      <c r="I22" s="39" t="n"/>
    </row>
    <row r="23">
      <c r="F23" s="39" t="n"/>
      <c r="G23" s="39" t="n"/>
      <c r="I23" s="39" t="n"/>
    </row>
    <row r="24">
      <c r="F24" s="39" t="n"/>
      <c r="G24" s="39" t="n"/>
      <c r="I24" s="39" t="n"/>
    </row>
    <row r="25">
      <c r="F25" s="39" t="n"/>
      <c r="G25" s="39" t="n"/>
      <c r="I25" s="39" t="n"/>
    </row>
    <row r="26">
      <c r="F26" s="39" t="n"/>
      <c r="G26" s="39" t="n"/>
      <c r="I26" s="39" t="n"/>
    </row>
    <row r="27">
      <c r="F27" s="39" t="n"/>
      <c r="G27" s="39" t="n"/>
      <c r="I27" s="39" t="n"/>
    </row>
    <row r="28">
      <c r="F28" s="39" t="n"/>
      <c r="G28" s="39" t="n"/>
      <c r="I28" s="39" t="n"/>
    </row>
    <row r="29">
      <c r="F29" s="39" t="n"/>
      <c r="G29" s="39" t="n"/>
      <c r="I29" s="39" t="n"/>
    </row>
    <row r="30">
      <c r="F30" s="39" t="n"/>
      <c r="G30" s="39" t="n"/>
      <c r="I30" s="39" t="n"/>
    </row>
    <row r="31">
      <c r="F31" s="39" t="n"/>
      <c r="G31" s="39" t="n"/>
      <c r="I31" s="39" t="n"/>
    </row>
    <row r="32">
      <c r="F32" s="39" t="n"/>
      <c r="G32" s="39" t="n"/>
      <c r="I32" s="39" t="n"/>
    </row>
    <row r="33">
      <c r="F33" s="39" t="n"/>
      <c r="G33" s="39" t="n"/>
      <c r="I33" s="39" t="n"/>
    </row>
    <row r="34">
      <c r="F34" s="39" t="n"/>
      <c r="G34" s="39" t="n"/>
      <c r="I34" s="3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G5:G34" showDropDown="0" showInputMessage="0" showErrorMessage="0" allowBlank="1" type="list">
      <formula1>=TypeList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Controlo de Receitas e Despesas (pré-visualização)</dc:title>
  <dcterms:created xsi:type="dcterms:W3CDTF">2026-11-01T09:38:33Z</dcterms:created>
  <dcterms:modified xsi:type="dcterms:W3CDTF">2026-11-01T09:38:33Z</dcterms:modified>
</cp:coreProperties>
</file>