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comments/comment1.xml" ContentType="application/vnd.openxmlformats-officedocument.spreadsheetml.comments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Jobs dashboard" sheetId="2" state="visible" r:id="rId2"/>
    <sheet name="Jobs" sheetId="3" state="visible" r:id="rId3"/>
    <sheet name="Timesheet" sheetId="4" state="visible" r:id="rId4"/>
    <sheet name="Settings" sheetId="5" state="visible" r:id="rId5"/>
  </sheets>
  <definedNames>
    <definedName name="BizName">'Settings'!$B$5</definedName>
    <definedName name="SelYear">'Settings'!$B$6</definedName>
    <definedName name="TeamList">'Settings'!$D$5:$D$34</definedName>
    <definedName name="TeamRole">'Settings'!$E$5:$E$34</definedName>
    <definedName name="TeamHours">'Settings'!$F$5:$F$34</definedName>
    <definedName name="TeamHoliday">'Settings'!$G$5:$G$34</definedName>
    <definedName name="LabourRate">'Settings'!$B$7</definedName>
    <definedName name="JobStatusList">'Settings'!$I$5:$I$9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.00 &quot;€&quot;;-#,##0.00 &quot;€&quot;;&quot;–&quot;"/>
    <numFmt numFmtId="165" formatCode="yyyy-mm-dd"/>
    <numFmt numFmtId="166" formatCode="dd/mm/yyyy"/>
    <numFmt numFmtId="167" formatCode="#,##0.##;-#,##0.##;&quot;–&quot;"/>
    <numFmt numFmtId="168" formatCode="0.0%"/>
  </numFmts>
  <fonts count="13">
    <font>
      <name val="Calibri"/>
      <family val="2"/>
      <color theme="1"/>
      <sz val="11"/>
      <scheme val="minor"/>
    </font>
    <font>
      <name val="Arial"/>
      <b val="1"/>
      <color rgb="0017191C"/>
      <sz val="16"/>
    </font>
    <font>
      <name val="Arial"/>
      <color rgb="0062666B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b val="1"/>
      <color rgb="0017191C"/>
      <sz val="10"/>
    </font>
    <font>
      <name val="Arial"/>
      <i val="1"/>
      <color rgb="0062666B"/>
      <sz val="10"/>
    </font>
    <font>
      <name val="Arial"/>
      <b val="1"/>
      <color rgb="0017191C"/>
      <sz val="12"/>
    </font>
    <font>
      <name val="Arial"/>
      <color rgb="0062666B"/>
      <sz val="9"/>
    </font>
    <font>
      <name val="Arial"/>
      <b val="1"/>
      <color rgb="0017191C"/>
      <sz val="18"/>
    </font>
    <font>
      <name val="Arial"/>
      <b val="1"/>
      <color rgb="0017191C"/>
      <sz val="20"/>
    </font>
    <font>
      <name val="Arial"/>
      <b val="1"/>
      <color rgb="00009C45"/>
      <sz val="12"/>
    </font>
  </fonts>
  <fills count="9">
    <fill>
      <patternFill/>
    </fill>
    <fill>
      <patternFill patternType="gray125"/>
    </fill>
    <fill>
      <patternFill patternType="solid">
        <fgColor rgb="0017191C"/>
        <bgColor rgb="0017191C"/>
      </patternFill>
    </fill>
    <fill>
      <patternFill patternType="solid">
        <fgColor rgb="00FFF4D6"/>
        <bgColor rgb="00FFF4D6"/>
      </patternFill>
    </fill>
    <fill>
      <patternFill patternType="solid">
        <fgColor rgb="00FFFFFF"/>
        <bgColor rgb="00FFFFFF"/>
      </patternFill>
    </fill>
    <fill>
      <patternFill patternType="solid">
        <fgColor rgb="00E3E6E8"/>
        <bgColor rgb="00E3E6E8"/>
      </patternFill>
    </fill>
    <fill>
      <patternFill patternType="solid">
        <fgColor rgb="00EAF6EF"/>
        <bgColor rgb="00EAF6EF"/>
      </patternFill>
    </fill>
    <fill>
      <patternFill patternType="solid">
        <fgColor rgb="00F5F6F7"/>
        <bgColor rgb="00F5F6F7"/>
      </patternFill>
    </fill>
    <fill>
      <patternFill patternType="solid">
        <fgColor rgb="00009C45"/>
        <bgColor rgb="00009C45"/>
      </patternFill>
    </fill>
  </fills>
  <borders count="3">
    <border>
      <left/>
      <right/>
      <top/>
      <bottom/>
      <diagonal/>
    </border>
    <border>
      <bottom style="thin">
        <color rgb="00D6DEDB"/>
      </bottom>
    </border>
    <border>
      <left style="thin">
        <color rgb="00D6DEDB"/>
      </left>
      <right style="thin">
        <color rgb="00D6DEDB"/>
      </right>
      <top style="thin">
        <color rgb="00D6DEDB"/>
      </top>
      <bottom style="thin">
        <color rgb="00D6DEDB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11" fillId="0" borderId="0" pivotButton="0" quotePrefix="0" xfId="0"/>
    <xf numFmtId="0" fontId="2" fillId="0" borderId="0" pivotButton="0" quotePrefix="0" xfId="0"/>
    <xf numFmtId="0" fontId="3" fillId="8" borderId="0" pivotButton="0" quotePrefix="0" xfId="0"/>
    <xf numFmtId="0" fontId="6" fillId="6" borderId="0" applyAlignment="1" pivotButton="0" quotePrefix="0" xfId="0">
      <alignment vertical="top" wrapText="1"/>
    </xf>
    <xf numFmtId="0" fontId="12" fillId="0" borderId="0" pivotButton="0" quotePrefix="0" xfId="0"/>
    <xf numFmtId="0" fontId="5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4" borderId="2" applyAlignment="1" pivotButton="0" quotePrefix="0" xfId="0">
      <alignment vertical="top" wrapText="1"/>
    </xf>
    <xf numFmtId="0" fontId="5" fillId="6" borderId="2" applyAlignment="1" pivotButton="0" quotePrefix="0" xfId="0">
      <alignment vertical="top" wrapText="1"/>
    </xf>
    <xf numFmtId="0" fontId="5" fillId="3" borderId="2" applyAlignment="1" pivotButton="0" quotePrefix="0" xfId="0">
      <alignment vertical="top" wrapText="1"/>
    </xf>
    <xf numFmtId="0" fontId="5" fillId="5" borderId="2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9" fillId="7" borderId="0" pivotButton="0" quotePrefix="0" xfId="0"/>
    <xf numFmtId="1" fontId="10" fillId="7" borderId="0" applyAlignment="1" pivotButton="0" quotePrefix="0" xfId="0">
      <alignment horizontal="left"/>
    </xf>
    <xf numFmtId="164" fontId="10" fillId="7" borderId="0" applyAlignment="1" pivotButton="0" quotePrefix="0" xfId="0">
      <alignment horizontal="left"/>
    </xf>
    <xf numFmtId="168" fontId="10" fillId="7" borderId="0" applyAlignment="1" pivotButton="0" quotePrefix="0" xfId="0">
      <alignment horizontal="left"/>
    </xf>
    <xf numFmtId="167" fontId="10" fillId="7" borderId="0" applyAlignment="1" pivotButton="0" quotePrefix="0" xfId="0">
      <alignment horizontal="left"/>
    </xf>
    <xf numFmtId="0" fontId="3" fillId="2" borderId="0" applyAlignment="1" pivotButton="0" quotePrefix="0" xfId="0">
      <alignment vertical="center" wrapText="1"/>
    </xf>
    <xf numFmtId="0" fontId="4" fillId="0" borderId="1" pivotButton="0" quotePrefix="0" xfId="0"/>
    <xf numFmtId="167" fontId="4" fillId="0" borderId="1" pivotButton="0" quotePrefix="0" xfId="0"/>
    <xf numFmtId="1" fontId="4" fillId="0" borderId="1" pivotButton="0" quotePrefix="0" xfId="0"/>
    <xf numFmtId="164" fontId="4" fillId="0" borderId="1" pivotButton="0" quotePrefix="0" xfId="0"/>
    <xf numFmtId="0" fontId="4" fillId="0" borderId="0" pivotButton="0" quotePrefix="0" xfId="0"/>
    <xf numFmtId="166" fontId="4" fillId="0" borderId="0" pivotButton="0" quotePrefix="0" xfId="0"/>
    <xf numFmtId="164" fontId="4" fillId="0" borderId="0" pivotButton="0" quotePrefix="0" xfId="0"/>
    <xf numFmtId="167" fontId="4" fillId="0" borderId="0" pivotButton="0" quotePrefix="0" xfId="0"/>
    <xf numFmtId="167" fontId="4" fillId="6" borderId="0" pivotButton="0" quotePrefix="0" xfId="0"/>
    <xf numFmtId="164" fontId="4" fillId="6" borderId="0" pivotButton="0" quotePrefix="0" xfId="0"/>
    <xf numFmtId="168" fontId="4" fillId="6" borderId="0" pivotButton="0" quotePrefix="0" xfId="0"/>
    <xf numFmtId="0" fontId="4" fillId="6" borderId="0" pivotButton="0" quotePrefix="0" xfId="0"/>
    <xf numFmtId="0" fontId="6" fillId="0" borderId="0" pivotButton="0" quotePrefix="0" xfId="0"/>
    <xf numFmtId="0" fontId="5" fillId="3" borderId="2" pivotButton="0" quotePrefix="0" xfId="0"/>
    <xf numFmtId="0" fontId="4" fillId="3" borderId="2" pivotButton="0" quotePrefix="0" xfId="0"/>
    <xf numFmtId="0" fontId="4" fillId="5" borderId="2" pivotButton="0" quotePrefix="0" xfId="0"/>
    <xf numFmtId="1" fontId="5" fillId="3" borderId="2" pivotButton="0" quotePrefix="0" xfId="0"/>
    <xf numFmtId="164" fontId="5" fillId="3" borderId="2" pivotButton="0" quotePrefix="0" xfId="0"/>
    <xf numFmtId="0" fontId="4" fillId="4" borderId="2" pivotButton="0" quotePrefix="0" xfId="0"/>
  </cellXfs>
  <cellStyles count="1">
    <cellStyle name="Normal" xfId="0" builtinId="0" hidden="0"/>
  </cellStyles>
  <dxfs count="3">
    <dxf>
      <font>
        <b val="1"/>
        <color rgb="00B23A32"/>
      </font>
      <fill>
        <patternFill patternType="solid">
          <fgColor rgb="00F8DEDB"/>
          <bgColor rgb="00F8DEDB"/>
        </patternFill>
      </fill>
    </dxf>
    <dxf>
      <font>
        <b val="1"/>
        <color rgb="009A6400"/>
      </font>
      <fill>
        <patternFill patternType="solid">
          <fgColor rgb="00FBEFCF"/>
          <bgColor rgb="00FBEFCF"/>
        </patternFill>
      </fill>
    </dxf>
    <dxf>
      <font>
        <b val="1"/>
        <color rgb="00B23A32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charts/chart1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Hours by person this year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'Jobs dashboard'!C14</f>
            </strRef>
          </tx>
          <spPr>
            <a:solidFill>
              <a:srgbClr val="009C45"/>
            </a:solidFill>
            <a:ln>
              <a:solidFill>
                <a:srgbClr val="009C45"/>
              </a:solidFill>
              <a:prstDash val="solid"/>
            </a:ln>
          </spPr>
          <cat>
            <numRef>
              <f>'Jobs dashboard'!$B$15:$B$20</f>
            </numRef>
          </cat>
          <val>
            <numRef>
              <f>'Jobs dashboard'!$C$15:$C$20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RotaVoo</author>
  </authors>
  <commentList>
    <comment ref="B6" authorId="0" shapeId="0">
      <text>
        <t>All monthly summaries and "this year" figures use this year.</t>
      </text>
    </comment>
    <comment ref="B7" authorId="0" shapeId="0">
      <text>
        <t>Example value. Use your full cost per hour (salary, social security, insurance), not the price you charge.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5</col>
      <colOff>0</colOff>
      <row>11</row>
      <rowOff>0</rowOff>
    </from>
    <ext cx="648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Jobs" displayName="Jobs" ref="A1:Q13" headerRowCount="1">
  <autoFilter ref="A1:Q13"/>
  <tableColumns count="17">
    <tableColumn id="1" name="Job ID"/>
    <tableColumn id="2" name="Job"/>
    <tableColumn id="3" name="Client"/>
    <tableColumn id="4" name="Owner"/>
    <tableColumn id="5" name="Start date"/>
    <tableColumn id="6" name="Deadline"/>
    <tableColumn id="7" name="Status"/>
    <tableColumn id="8" name="Price agreed €"/>
    <tableColumn id="9" name="Estimated hours"/>
    <tableColumn id="10" name="Materials and other costs €"/>
    <tableColumn id="11" name="Hours logged"/>
    <tableColumn id="12" name="Labour cost €"/>
    <tableColumn id="13" name="Total cost €"/>
    <tableColumn id="14" name="Profit €"/>
    <tableColumn id="15" name="Margin"/>
    <tableColumn id="16" name="Hours used vs estimate"/>
    <tableColumn id="17" name="Deadline check"/>
  </tableColumns>
  <tableStyleInfo name="TableStyleLight1" showRowStripes="0"/>
</table>
</file>

<file path=xl/tables/table2.xml><?xml version="1.0" encoding="utf-8"?>
<table xmlns="http://schemas.openxmlformats.org/spreadsheetml/2006/main" id="2" name="Timesheet" displayName="Timesheet" ref="A1:F13" headerRowCount="1">
  <autoFilter ref="A1:F13"/>
  <tableColumns count="6">
    <tableColumn id="1" name="Date"/>
    <tableColumn id="2" name="Job ID"/>
    <tableColumn id="3" name="Person"/>
    <tableColumn id="4" name="Hours"/>
    <tableColumn id="5" name="What was done"/>
    <tableColumn id="6" name="Job name"/>
  </tableColumns>
  <tableStyleInfo name="TableStyleLight1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tabColor rgb="00009C45"/>
    <outlinePr summaryBelow="1" summaryRight="1"/>
    <pageSetUpPr/>
  </sheetPr>
  <dimension ref="A1:C30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90" customWidth="1" min="3" max="3"/>
  </cols>
  <sheetData>
    <row r="1">
      <c r="A1" s="1" t="n"/>
      <c r="B1" s="2" t="inlineStr">
        <is>
          <t>Job and Project Tracker</t>
        </is>
      </c>
    </row>
    <row r="2">
      <c r="B2" s="3" t="inlineStr">
        <is>
          <t>RotaVoo · Status of every job, deadlines, hours and profitability.</t>
        </is>
      </c>
    </row>
    <row r="4" ht="30" customHeight="1">
      <c r="B4" s="4" t="inlineStr">
        <is>
          <t>PREVIEW</t>
        </is>
      </c>
      <c r="C4" s="5" t="inlineStr">
        <is>
          <t>A free preview with 12 example rows, read-only. The full tool (1,000 rows per sheet, ready for your own data) is at rotavoo.pt.</t>
        </is>
      </c>
    </row>
    <row r="6">
      <c r="B6" s="6" t="inlineStr">
        <is>
          <t>How to start</t>
        </is>
      </c>
    </row>
    <row r="7">
      <c r="B7" s="7" t="inlineStr">
        <is>
          <t>1.</t>
        </is>
      </c>
      <c r="C7" s="8" t="inlineStr">
        <is>
          <t>Open Settings. Enter your business name and the year. Replace the example lists (team, categories, sources) with your own.</t>
        </is>
      </c>
    </row>
    <row r="8">
      <c r="B8" s="7" t="inlineStr">
        <is>
          <t>2.</t>
        </is>
      </c>
      <c r="C8" s="8" t="inlineStr">
        <is>
          <t>The data sheets contain fictional example rows so you can see how everything works. Select them and press Delete to clear the white cells. Do not delete the green columns.</t>
        </is>
      </c>
    </row>
    <row r="9">
      <c r="B9" s="7" t="inlineStr">
        <is>
          <t>3.</t>
        </is>
      </c>
      <c r="C9" s="8" t="inlineStr">
        <is>
          <t>Add one row per entry. Use the dropdowns where they appear.</t>
        </is>
      </c>
    </row>
    <row r="10">
      <c r="B10" s="7" t="inlineStr">
        <is>
          <t>4.</t>
        </is>
      </c>
      <c r="C10" s="8" t="inlineStr">
        <is>
          <t>Open the dashboard whenever you want the current picture. Everything recalculates by itself.</t>
        </is>
      </c>
    </row>
    <row r="12">
      <c r="B12" s="6" t="inlineStr">
        <is>
          <t>Colour guide</t>
        </is>
      </c>
    </row>
    <row r="13">
      <c r="B13" s="9" t="inlineStr">
        <is>
          <t>White cell</t>
        </is>
      </c>
      <c r="C13" s="8" t="inlineStr">
        <is>
          <t>Type here.</t>
        </is>
      </c>
    </row>
    <row r="14">
      <c r="B14" s="10" t="inlineStr">
        <is>
          <t>Green cell</t>
        </is>
      </c>
      <c r="C14" s="8" t="inlineStr">
        <is>
          <t>Calculated automatically. Do not type over it.</t>
        </is>
      </c>
    </row>
    <row r="15">
      <c r="B15" s="11" t="inlineStr">
        <is>
          <t>Yellow cell</t>
        </is>
      </c>
      <c r="C15" s="8" t="inlineStr">
        <is>
          <t>A setting you can change.</t>
        </is>
      </c>
    </row>
    <row r="16">
      <c r="B16" s="12" t="inlineStr">
        <is>
          <t>Grey list</t>
        </is>
      </c>
      <c r="C16" s="8" t="inlineStr">
        <is>
          <t>Fixed words the formulas rely on. Do not rename.</t>
        </is>
      </c>
    </row>
    <row r="18">
      <c r="B18" s="6" t="inlineStr">
        <is>
          <t>What is in this file</t>
        </is>
      </c>
    </row>
    <row r="19">
      <c r="B19" s="7" t="inlineStr">
        <is>
          <t>Jobs dashboard</t>
        </is>
      </c>
      <c r="C19" s="8" t="inlineStr">
        <is>
          <t>Active and overdue jobs, profit, margin and hours by person.</t>
        </is>
      </c>
    </row>
    <row r="20">
      <c r="B20" s="7" t="inlineStr">
        <is>
          <t>Jobs</t>
        </is>
      </c>
      <c r="C20" s="8" t="inlineStr">
        <is>
          <t>One row per job with price, estimate and deadline. Cost, profit and margin calculate from logged hours.</t>
        </is>
      </c>
    </row>
    <row r="21">
      <c r="B21" s="7" t="inlineStr">
        <is>
          <t>Timesheet</t>
        </is>
      </c>
      <c r="C21" s="8" t="inlineStr">
        <is>
          <t>Log hours against a job ID.</t>
        </is>
      </c>
    </row>
    <row r="22">
      <c r="B22" s="7" t="inlineStr">
        <is>
          <t>Settings</t>
        </is>
      </c>
      <c r="C22" s="8" t="inlineStr">
        <is>
          <t>Business name, year, lists and rates used by every sheet.</t>
        </is>
      </c>
    </row>
    <row r="24">
      <c r="B24" s="6" t="inlineStr">
        <is>
          <t>Good to know</t>
        </is>
      </c>
    </row>
    <row r="25">
      <c r="B25" s="7" t="inlineStr">
        <is>
          <t>Capacity</t>
        </is>
      </c>
      <c r="C25" s="8" t="inlineStr">
        <is>
          <t>Each data sheet is ready for 1,000 rows. To go further, copy the last row down: the green formulas follow.</t>
        </is>
      </c>
    </row>
    <row r="26">
      <c r="B26" s="7" t="inlineStr">
        <is>
          <t>Google Sheets</t>
        </is>
      </c>
      <c r="C26" s="8" t="inlineStr">
        <is>
          <t>Upload the file to Google Drive and choose Open with Google Sheets. Formulas, dropdowns and charts carry over.</t>
        </is>
      </c>
    </row>
    <row r="27">
      <c r="B27" s="7" t="inlineStr">
        <is>
          <t>Dates</t>
        </is>
      </c>
      <c r="C27" s="8" t="inlineStr">
        <is>
          <t>Enter dates as day/month/year. Times as hh:mm.</t>
        </is>
      </c>
    </row>
    <row r="28">
      <c r="B28" s="7" t="inlineStr">
        <is>
          <t>Not certified software</t>
        </is>
      </c>
      <c r="C28" s="8" t="inlineStr">
        <is>
          <t>This is a management aid. It does not issue invoices: in Portugal invoices must come from certified invoicing software. It is not payroll or tax-filing software.</t>
        </is>
      </c>
    </row>
    <row r="30">
      <c r="B30" s="13" t="inlineStr">
        <is>
          <t>Need it adapted to your process? RotaVoo can customise this tool for you.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4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3" customWidth="1" min="3" max="3"/>
    <col width="30" customWidth="1" min="4" max="4"/>
    <col width="3" customWidth="1" min="5" max="5"/>
    <col width="30" customWidth="1" min="6" max="6"/>
    <col width="3" customWidth="1" min="7" max="7"/>
    <col width="30" customWidth="1" min="8" max="8"/>
  </cols>
  <sheetData>
    <row r="1">
      <c r="A1" s="1" t="inlineStr">
        <is>
          <t>Jobs dashboard</t>
        </is>
      </c>
    </row>
    <row r="2">
      <c r="A2" s="3">
        <f>BizName&amp;" · Year "&amp;SelYear</f>
        <v/>
      </c>
    </row>
    <row r="3">
      <c r="A3" s="13" t="inlineStr">
        <is>
          <t>Updates automatically from the Jobs and Timesheet sheets.</t>
        </is>
      </c>
    </row>
    <row r="5">
      <c r="B5" s="14" t="inlineStr">
        <is>
          <t>Today</t>
        </is>
      </c>
    </row>
    <row r="6">
      <c r="B6" s="15" t="inlineStr">
        <is>
          <t>Active jobs</t>
        </is>
      </c>
      <c r="D6" s="15" t="inlineStr">
        <is>
          <t>Jobs overdue</t>
        </is>
      </c>
      <c r="F6" s="15" t="inlineStr">
        <is>
          <t>Due in the next 7 days</t>
        </is>
      </c>
      <c r="H6" s="15" t="inlineStr">
        <is>
          <t>Value of active jobs</t>
        </is>
      </c>
    </row>
    <row r="7">
      <c r="B7" s="16">
        <f>COUNTIF('Jobs'!$G$2:$G$13,"Planned")+COUNTIF('Jobs'!$G$2:$G$13,"In progress")+COUNTIF('Jobs'!$G$2:$G$13,"On hold")</f>
        <v/>
      </c>
      <c r="D7" s="16">
        <f>COUNTIF('Jobs'!$Q$2:$Q$13,"Overdue")</f>
        <v/>
      </c>
      <c r="F7" s="16">
        <f>COUNTIF('Jobs'!$Q$2:$Q$13,"Due in 7 days")</f>
        <v/>
      </c>
      <c r="H7" s="17">
        <f>SUMIFS('Jobs'!$H$2:$H$13,'Jobs'!$G$2:$G$13,"Planned")+SUMIFS('Jobs'!$H$2:$H$13,'Jobs'!$G$2:$G$13,"In progress")+SUMIFS('Jobs'!$H$2:$H$13,'Jobs'!$G$2:$G$13,"On hold")</f>
        <v/>
      </c>
    </row>
    <row r="9">
      <c r="B9" s="14" t="inlineStr">
        <is>
          <t>Completed jobs (all time)</t>
        </is>
      </c>
    </row>
    <row r="10">
      <c r="B10" s="15" t="inlineStr">
        <is>
          <t>Revenue</t>
        </is>
      </c>
      <c r="D10" s="15" t="inlineStr">
        <is>
          <t>Profit</t>
        </is>
      </c>
      <c r="F10" s="15" t="inlineStr">
        <is>
          <t>Average margin</t>
        </is>
      </c>
      <c r="H10" s="15" t="inlineStr">
        <is>
          <t>Hours logged this year</t>
        </is>
      </c>
    </row>
    <row r="11">
      <c r="B11" s="17">
        <f>SUMIFS('Jobs'!$H$2:$H$13,'Jobs'!$G$2:$G$13,"Complete")</f>
        <v/>
      </c>
      <c r="D11" s="17">
        <f>SUMIFS('Jobs'!$N$2:$N$13,'Jobs'!$G$2:$G$13,"Complete")</f>
        <v/>
      </c>
      <c r="F11" s="18">
        <f>IFERROR(SUMIFS('Jobs'!$N$2:$N$13,'Jobs'!$G$2:$G$13,"Complete")/SUMIFS('Jobs'!$H$2:$H$13,'Jobs'!$G$2:$G$13,"Complete"),"")</f>
        <v/>
      </c>
      <c r="H11" s="19">
        <f>SUMIFS('Timesheet'!$D$2:$D$13,'Timesheet'!$A$2:$A$13,"&gt;="&amp;DATE(SelYear,1,1),'Timesheet'!$A$2:$A$13,"&lt;"&amp;DATE(SelYear+1,1,1))</f>
        <v/>
      </c>
    </row>
    <row r="13">
      <c r="B13" s="14" t="inlineStr">
        <is>
          <t>Hours by person this year</t>
        </is>
      </c>
    </row>
    <row r="14">
      <c r="B14" s="20" t="inlineStr">
        <is>
          <t>Person</t>
        </is>
      </c>
      <c r="C14" s="20" t="inlineStr">
        <is>
          <t>Hours</t>
        </is>
      </c>
    </row>
    <row r="15">
      <c r="B15" s="21">
        <f>IF(INDEX(TeamList,1)="","",INDEX(TeamList,1))</f>
        <v/>
      </c>
      <c r="C15" s="22">
        <f>IF(B15="","",SUMIFS('Timesheet'!$D$2:$D$13,'Timesheet'!$C$2:$C$13,B15,'Timesheet'!$A$2:$A$13,"&gt;="&amp;DATE(SelYear,1,1),'Timesheet'!$A$2:$A$13,"&lt;"&amp;DATE(SelYear+1,1,1)))</f>
        <v/>
      </c>
    </row>
    <row r="16">
      <c r="B16" s="21">
        <f>IF(INDEX(TeamList,2)="","",INDEX(TeamList,2))</f>
        <v/>
      </c>
      <c r="C16" s="22">
        <f>IF(B16="","",SUMIFS('Timesheet'!$D$2:$D$13,'Timesheet'!$C$2:$C$13,B16,'Timesheet'!$A$2:$A$13,"&gt;="&amp;DATE(SelYear,1,1),'Timesheet'!$A$2:$A$13,"&lt;"&amp;DATE(SelYear+1,1,1)))</f>
        <v/>
      </c>
    </row>
    <row r="17">
      <c r="B17" s="21">
        <f>IF(INDEX(TeamList,3)="","",INDEX(TeamList,3))</f>
        <v/>
      </c>
      <c r="C17" s="22">
        <f>IF(B17="","",SUMIFS('Timesheet'!$D$2:$D$13,'Timesheet'!$C$2:$C$13,B17,'Timesheet'!$A$2:$A$13,"&gt;="&amp;DATE(SelYear,1,1),'Timesheet'!$A$2:$A$13,"&lt;"&amp;DATE(SelYear+1,1,1)))</f>
        <v/>
      </c>
    </row>
    <row r="18">
      <c r="B18" s="21">
        <f>IF(INDEX(TeamList,4)="","",INDEX(TeamList,4))</f>
        <v/>
      </c>
      <c r="C18" s="22">
        <f>IF(B18="","",SUMIFS('Timesheet'!$D$2:$D$13,'Timesheet'!$C$2:$C$13,B18,'Timesheet'!$A$2:$A$13,"&gt;="&amp;DATE(SelYear,1,1),'Timesheet'!$A$2:$A$13,"&lt;"&amp;DATE(SelYear+1,1,1)))</f>
        <v/>
      </c>
    </row>
    <row r="19">
      <c r="B19" s="21">
        <f>IF(INDEX(TeamList,5)="","",INDEX(TeamList,5))</f>
        <v/>
      </c>
      <c r="C19" s="22">
        <f>IF(B19="","",SUMIFS('Timesheet'!$D$2:$D$13,'Timesheet'!$C$2:$C$13,B19,'Timesheet'!$A$2:$A$13,"&gt;="&amp;DATE(SelYear,1,1),'Timesheet'!$A$2:$A$13,"&lt;"&amp;DATE(SelYear+1,1,1)))</f>
        <v/>
      </c>
    </row>
    <row r="20">
      <c r="B20" s="21">
        <f>IF(INDEX(TeamList,6)="","",INDEX(TeamList,6))</f>
        <v/>
      </c>
      <c r="C20" s="22">
        <f>IF(B20="","",SUMIFS('Timesheet'!$D$2:$D$13,'Timesheet'!$C$2:$C$13,B20,'Timesheet'!$A$2:$A$13,"&gt;="&amp;DATE(SelYear,1,1),'Timesheet'!$A$2:$A$13,"&lt;"&amp;DATE(SelYear+1,1,1)))</f>
        <v/>
      </c>
    </row>
    <row r="21">
      <c r="B21" s="21">
        <f>IF(INDEX(TeamList,7)="","",INDEX(TeamList,7))</f>
        <v/>
      </c>
      <c r="C21" s="22">
        <f>IF(B21="","",SUMIFS('Timesheet'!$D$2:$D$13,'Timesheet'!$C$2:$C$13,B21,'Timesheet'!$A$2:$A$13,"&gt;="&amp;DATE(SelYear,1,1),'Timesheet'!$A$2:$A$13,"&lt;"&amp;DATE(SelYear+1,1,1)))</f>
        <v/>
      </c>
    </row>
    <row r="22">
      <c r="B22" s="21">
        <f>IF(INDEX(TeamList,8)="","",INDEX(TeamList,8))</f>
        <v/>
      </c>
      <c r="C22" s="22">
        <f>IF(B22="","",SUMIFS('Timesheet'!$D$2:$D$13,'Timesheet'!$C$2:$C$13,B22,'Timesheet'!$A$2:$A$13,"&gt;="&amp;DATE(SelYear,1,1),'Timesheet'!$A$2:$A$13,"&lt;"&amp;DATE(SelYear+1,1,1)))</f>
        <v/>
      </c>
    </row>
    <row r="23">
      <c r="B23" s="21">
        <f>IF(INDEX(TeamList,9)="","",INDEX(TeamList,9))</f>
        <v/>
      </c>
      <c r="C23" s="22">
        <f>IF(B23="","",SUMIFS('Timesheet'!$D$2:$D$13,'Timesheet'!$C$2:$C$13,B23,'Timesheet'!$A$2:$A$13,"&gt;="&amp;DATE(SelYear,1,1),'Timesheet'!$A$2:$A$13,"&lt;"&amp;DATE(SelYear+1,1,1)))</f>
        <v/>
      </c>
    </row>
    <row r="24">
      <c r="B24" s="21">
        <f>IF(INDEX(TeamList,10)="","",INDEX(TeamList,10))</f>
        <v/>
      </c>
      <c r="C24" s="22">
        <f>IF(B24="","",SUMIFS('Timesheet'!$D$2:$D$13,'Timesheet'!$C$2:$C$13,B24,'Timesheet'!$A$2:$A$13,"&gt;="&amp;DATE(SelYear,1,1),'Timesheet'!$A$2:$A$13,"&lt;"&amp;DATE(SelYear+1,1,1)))</f>
        <v/>
      </c>
    </row>
    <row r="25">
      <c r="B25" s="21">
        <f>IF(INDEX(TeamList,11)="","",INDEX(TeamList,11))</f>
        <v/>
      </c>
      <c r="C25" s="22">
        <f>IF(B25="","",SUMIFS('Timesheet'!$D$2:$D$13,'Timesheet'!$C$2:$C$13,B25,'Timesheet'!$A$2:$A$13,"&gt;="&amp;DATE(SelYear,1,1),'Timesheet'!$A$2:$A$13,"&lt;"&amp;DATE(SelYear+1,1,1)))</f>
        <v/>
      </c>
    </row>
    <row r="26">
      <c r="B26" s="21">
        <f>IF(INDEX(TeamList,12)="","",INDEX(TeamList,12))</f>
        <v/>
      </c>
      <c r="C26" s="22">
        <f>IF(B26="","",SUMIFS('Timesheet'!$D$2:$D$13,'Timesheet'!$C$2:$C$13,B26,'Timesheet'!$A$2:$A$13,"&gt;="&amp;DATE(SelYear,1,1),'Timesheet'!$A$2:$A$13,"&lt;"&amp;DATE(SelYear+1,1,1)))</f>
        <v/>
      </c>
    </row>
    <row r="28">
      <c r="B28" s="14" t="inlineStr">
        <is>
          <t>By status</t>
        </is>
      </c>
    </row>
    <row r="29">
      <c r="B29" s="20" t="inlineStr">
        <is>
          <t>Status</t>
        </is>
      </c>
      <c r="C29" s="20" t="inlineStr">
        <is>
          <t>Jobs</t>
        </is>
      </c>
      <c r="D29" s="20" t="inlineStr">
        <is>
          <t>Value €</t>
        </is>
      </c>
      <c r="E29" s="20" t="inlineStr">
        <is>
          <t>Profit €</t>
        </is>
      </c>
    </row>
    <row r="30">
      <c r="B30" s="21" t="inlineStr">
        <is>
          <t>Planned</t>
        </is>
      </c>
      <c r="C30" s="23">
        <f>COUNTIF('Jobs'!$G$2:$G$13,"Planned")</f>
        <v/>
      </c>
      <c r="D30" s="24">
        <f>SUMIFS('Jobs'!$H$2:$H$13,'Jobs'!$G$2:$G$13,"Planned")</f>
        <v/>
      </c>
      <c r="E30" s="24">
        <f>SUMIFS('Jobs'!$N$2:$N$13,'Jobs'!$G$2:$G$13,"Planned")</f>
        <v/>
      </c>
    </row>
    <row r="31">
      <c r="B31" s="21" t="inlineStr">
        <is>
          <t>In progress</t>
        </is>
      </c>
      <c r="C31" s="23">
        <f>COUNTIF('Jobs'!$G$2:$G$13,"In progress")</f>
        <v/>
      </c>
      <c r="D31" s="24">
        <f>SUMIFS('Jobs'!$H$2:$H$13,'Jobs'!$G$2:$G$13,"In progress")</f>
        <v/>
      </c>
      <c r="E31" s="24">
        <f>SUMIFS('Jobs'!$N$2:$N$13,'Jobs'!$G$2:$G$13,"In progress")</f>
        <v/>
      </c>
    </row>
    <row r="32">
      <c r="B32" s="21" t="inlineStr">
        <is>
          <t>On hold</t>
        </is>
      </c>
      <c r="C32" s="23">
        <f>COUNTIF('Jobs'!$G$2:$G$13,"On hold")</f>
        <v/>
      </c>
      <c r="D32" s="24">
        <f>SUMIFS('Jobs'!$H$2:$H$13,'Jobs'!$G$2:$G$13,"On hold")</f>
        <v/>
      </c>
      <c r="E32" s="24">
        <f>SUMIFS('Jobs'!$N$2:$N$13,'Jobs'!$G$2:$G$13,"On hold")</f>
        <v/>
      </c>
    </row>
    <row r="33">
      <c r="B33" s="21" t="inlineStr">
        <is>
          <t>Complete</t>
        </is>
      </c>
      <c r="C33" s="23">
        <f>COUNTIF('Jobs'!$G$2:$G$13,"Complete")</f>
        <v/>
      </c>
      <c r="D33" s="24">
        <f>SUMIFS('Jobs'!$H$2:$H$13,'Jobs'!$G$2:$G$13,"Complete")</f>
        <v/>
      </c>
      <c r="E33" s="24">
        <f>SUMIFS('Jobs'!$N$2:$N$13,'Jobs'!$G$2:$G$13,"Complete")</f>
        <v/>
      </c>
    </row>
    <row r="34">
      <c r="B34" s="21" t="inlineStr">
        <is>
          <t>Cancelled</t>
        </is>
      </c>
      <c r="C34" s="23">
        <f>COUNTIF('Jobs'!$G$2:$G$13,"Cancelled")</f>
        <v/>
      </c>
      <c r="D34" s="24">
        <f>SUMIFS('Jobs'!$H$2:$H$13,'Jobs'!$G$2:$G$13,"Cancelled")</f>
        <v/>
      </c>
      <c r="E34" s="24">
        <f>SUMIFS('Jobs'!$N$2:$N$13,'Jobs'!$G$2:$G$13,"Cancelled")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3"/>
  <sheetViews>
    <sheetView tabSelected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6" customWidth="1" min="2" max="2"/>
    <col width="20" customWidth="1" min="3" max="3"/>
    <col width="14" customWidth="1" min="4" max="4"/>
    <col width="12" customWidth="1" min="5" max="5"/>
    <col width="12" customWidth="1" min="6" max="6"/>
    <col width="12" customWidth="1" min="7" max="7"/>
    <col width="14" customWidth="1" min="8" max="8"/>
    <col width="11" customWidth="1" min="9" max="9"/>
    <col width="15" customWidth="1" min="10" max="10"/>
    <col width="11" customWidth="1" min="11" max="11"/>
    <col width="14" customWidth="1" min="12" max="12"/>
    <col width="13" customWidth="1" min="13" max="13"/>
    <col width="12" customWidth="1" min="14" max="14"/>
    <col width="9" customWidth="1" min="15" max="15"/>
    <col width="12" customWidth="1" min="16" max="16"/>
    <col width="13" customWidth="1" min="17" max="17"/>
  </cols>
  <sheetData>
    <row r="1" ht="32" customHeight="1">
      <c r="A1" s="20" t="inlineStr">
        <is>
          <t>Job ID</t>
        </is>
      </c>
      <c r="B1" s="20" t="inlineStr">
        <is>
          <t>Job</t>
        </is>
      </c>
      <c r="C1" s="20" t="inlineStr">
        <is>
          <t>Client</t>
        </is>
      </c>
      <c r="D1" s="20" t="inlineStr">
        <is>
          <t>Owner</t>
        </is>
      </c>
      <c r="E1" s="20" t="inlineStr">
        <is>
          <t>Start date</t>
        </is>
      </c>
      <c r="F1" s="20" t="inlineStr">
        <is>
          <t>Deadline</t>
        </is>
      </c>
      <c r="G1" s="20" t="inlineStr">
        <is>
          <t>Status</t>
        </is>
      </c>
      <c r="H1" s="20" t="inlineStr">
        <is>
          <t>Price agreed €</t>
        </is>
      </c>
      <c r="I1" s="20" t="inlineStr">
        <is>
          <t>Estimated hours</t>
        </is>
      </c>
      <c r="J1" s="20" t="inlineStr">
        <is>
          <t>Materials and other costs €</t>
        </is>
      </c>
      <c r="K1" s="20" t="inlineStr">
        <is>
          <t>Hours logged</t>
        </is>
      </c>
      <c r="L1" s="20" t="inlineStr">
        <is>
          <t>Labour cost €</t>
        </is>
      </c>
      <c r="M1" s="20" t="inlineStr">
        <is>
          <t>Total cost €</t>
        </is>
      </c>
      <c r="N1" s="20" t="inlineStr">
        <is>
          <t>Profit €</t>
        </is>
      </c>
      <c r="O1" s="20" t="inlineStr">
        <is>
          <t>Margin</t>
        </is>
      </c>
      <c r="P1" s="20" t="inlineStr">
        <is>
          <t>Hours used vs estimate</t>
        </is>
      </c>
      <c r="Q1" s="20" t="inlineStr">
        <is>
          <t>Deadline check</t>
        </is>
      </c>
    </row>
    <row r="2">
      <c r="A2" s="25" t="inlineStr">
        <is>
          <t>J-001</t>
        </is>
      </c>
      <c r="B2" s="25" t="inlineStr">
        <is>
          <t>Shop fit-out</t>
        </is>
      </c>
      <c r="C2" s="25" t="inlineStr">
        <is>
          <t>Café Aurora</t>
        </is>
      </c>
      <c r="D2" s="25" t="inlineStr">
        <is>
          <t>Ana Silva</t>
        </is>
      </c>
      <c r="E2" s="26" t="n">
        <v>46408</v>
      </c>
      <c r="F2" s="26" t="n">
        <v>46432</v>
      </c>
      <c r="G2" s="25" t="inlineStr">
        <is>
          <t>Complete</t>
        </is>
      </c>
      <c r="H2" s="27" t="n">
        <v>2400</v>
      </c>
      <c r="I2" s="28" t="n">
        <v>60</v>
      </c>
      <c r="J2" s="27" t="n">
        <v>780</v>
      </c>
      <c r="K2" s="29">
        <f>IF(A2="","",SUMIFS('Timesheet'!$D$2:$D$13,'Timesheet'!$B$2:$B$13,A2))</f>
        <v/>
      </c>
      <c r="L2" s="30">
        <f>IF(A2="","",K2*LabourRate)</f>
        <v/>
      </c>
      <c r="M2" s="30">
        <f>IF(A2="","",N(J2)+L2)</f>
        <v/>
      </c>
      <c r="N2" s="30">
        <f>IF(A2="","",N(H2)-M2)</f>
        <v/>
      </c>
      <c r="O2" s="31">
        <f>IF(OR(A2="",N(H2)=0),"",N2/H2)</f>
        <v/>
      </c>
      <c r="P2" s="31">
        <f>IF(OR(A2="",N(I2)=0),"",K2/I2)</f>
        <v/>
      </c>
      <c r="Q2" s="32">
        <f>IF(OR(A2="",F2=""),"",IF(OR(G2="Complete",G2="Cancelled"),"Closed",IF(F2&lt;TODAY(),"Overdue",IF(F2-TODAY()&lt;=7,"Due in 7 days","On track"))))</f>
        <v/>
      </c>
    </row>
    <row r="3">
      <c r="A3" s="25" t="inlineStr">
        <is>
          <t>J-002</t>
        </is>
      </c>
      <c r="B3" s="25" t="inlineStr">
        <is>
          <t>Maintenance contract Q1</t>
        </is>
      </c>
      <c r="C3" s="25" t="inlineStr">
        <is>
          <t>Studio Nove</t>
        </is>
      </c>
      <c r="D3" s="25" t="inlineStr">
        <is>
          <t>Bruno Costa</t>
        </is>
      </c>
      <c r="E3" s="26" t="n">
        <v>46420</v>
      </c>
      <c r="F3" s="26" t="n">
        <v>46477</v>
      </c>
      <c r="G3" s="25" t="inlineStr">
        <is>
          <t>In progress</t>
        </is>
      </c>
      <c r="H3" s="27" t="n">
        <v>1200</v>
      </c>
      <c r="I3" s="28" t="n">
        <v>30</v>
      </c>
      <c r="J3" s="27" t="n">
        <v>90</v>
      </c>
      <c r="K3" s="29">
        <f>IF(A3="","",SUMIFS('Timesheet'!$D$2:$D$13,'Timesheet'!$B$2:$B$13,A3))</f>
        <v/>
      </c>
      <c r="L3" s="30">
        <f>IF(A3="","",K3*LabourRate)</f>
        <v/>
      </c>
      <c r="M3" s="30">
        <f>IF(A3="","",N(J3)+L3)</f>
        <v/>
      </c>
      <c r="N3" s="30">
        <f>IF(A3="","",N(H3)-M3)</f>
        <v/>
      </c>
      <c r="O3" s="31">
        <f>IF(OR(A3="",N(H3)=0),"",N3/H3)</f>
        <v/>
      </c>
      <c r="P3" s="31">
        <f>IF(OR(A3="",N(I3)=0),"",K3/I3)</f>
        <v/>
      </c>
      <c r="Q3" s="32">
        <f>IF(OR(A3="",F3=""),"",IF(OR(G3="Complete",G3="Cancelled"),"Closed",IF(F3&lt;TODAY(),"Overdue",IF(F3-TODAY()&lt;=7,"Due in 7 days","On track"))))</f>
        <v/>
      </c>
    </row>
    <row r="4">
      <c r="A4" s="25" t="inlineStr">
        <is>
          <t>J-003</t>
        </is>
      </c>
      <c r="B4" s="25" t="inlineStr">
        <is>
          <t>Workshop storage</t>
        </is>
      </c>
      <c r="C4" s="25" t="inlineStr">
        <is>
          <t>Oficina Verde</t>
        </is>
      </c>
      <c r="D4" s="25" t="inlineStr">
        <is>
          <t>Bruno Costa</t>
        </is>
      </c>
      <c r="E4" s="26" t="n">
        <v>46462</v>
      </c>
      <c r="F4" s="26" t="n">
        <v>46486</v>
      </c>
      <c r="G4" s="25" t="inlineStr">
        <is>
          <t>Planned</t>
        </is>
      </c>
      <c r="H4" s="27" t="n">
        <v>1450</v>
      </c>
      <c r="I4" s="28" t="n">
        <v>38</v>
      </c>
      <c r="J4" s="27" t="n">
        <v>520</v>
      </c>
      <c r="K4" s="29">
        <f>IF(A4="","",SUMIFS('Timesheet'!$D$2:$D$13,'Timesheet'!$B$2:$B$13,A4))</f>
        <v/>
      </c>
      <c r="L4" s="30">
        <f>IF(A4="","",K4*LabourRate)</f>
        <v/>
      </c>
      <c r="M4" s="30">
        <f>IF(A4="","",N(J4)+L4)</f>
        <v/>
      </c>
      <c r="N4" s="30">
        <f>IF(A4="","",N(H4)-M4)</f>
        <v/>
      </c>
      <c r="O4" s="31">
        <f>IF(OR(A4="",N(H4)=0),"",N4/H4)</f>
        <v/>
      </c>
      <c r="P4" s="31">
        <f>IF(OR(A4="",N(I4)=0),"",K4/I4)</f>
        <v/>
      </c>
      <c r="Q4" s="32">
        <f>IF(OR(A4="",F4=""),"",IF(OR(G4="Complete",G4="Cancelled"),"Closed",IF(F4&lt;TODAY(),"Overdue",IF(F4-TODAY()&lt;=7,"Due in 7 days","On track"))))</f>
        <v/>
      </c>
    </row>
    <row r="5">
      <c r="A5" s="25" t="inlineStr">
        <is>
          <t>J-004</t>
        </is>
      </c>
      <c r="B5" s="25" t="inlineStr">
        <is>
          <t>Room refresh, 6 rooms</t>
        </is>
      </c>
      <c r="C5" s="25" t="inlineStr">
        <is>
          <t>Hotel Mar Azul</t>
        </is>
      </c>
      <c r="D5" s="25" t="inlineStr">
        <is>
          <t>Ana Silva</t>
        </is>
      </c>
      <c r="E5" s="26" t="n">
        <v>46478</v>
      </c>
      <c r="F5" s="26" t="n">
        <v>46537</v>
      </c>
      <c r="G5" s="25" t="inlineStr">
        <is>
          <t>Planned</t>
        </is>
      </c>
      <c r="H5" s="27" t="n">
        <v>8400</v>
      </c>
      <c r="I5" s="28" t="n">
        <v>190</v>
      </c>
      <c r="J5" s="27" t="n">
        <v>3100</v>
      </c>
      <c r="K5" s="29">
        <f>IF(A5="","",SUMIFS('Timesheet'!$D$2:$D$13,'Timesheet'!$B$2:$B$13,A5))</f>
        <v/>
      </c>
      <c r="L5" s="30">
        <f>IF(A5="","",K5*LabourRate)</f>
        <v/>
      </c>
      <c r="M5" s="30">
        <f>IF(A5="","",N(J5)+L5)</f>
        <v/>
      </c>
      <c r="N5" s="30">
        <f>IF(A5="","",N(H5)-M5)</f>
        <v/>
      </c>
      <c r="O5" s="31">
        <f>IF(OR(A5="",N(H5)=0),"",N5/H5)</f>
        <v/>
      </c>
      <c r="P5" s="31">
        <f>IF(OR(A5="",N(I5)=0),"",K5/I5)</f>
        <v/>
      </c>
      <c r="Q5" s="32">
        <f>IF(OR(A5="",F5=""),"",IF(OR(G5="Complete",G5="Cancelled"),"Closed",IF(F5&lt;TODAY(),"Overdue",IF(F5-TODAY()&lt;=7,"Due in 7 days","On track"))))</f>
        <v/>
      </c>
    </row>
    <row r="6">
      <c r="A6" s="25" t="n"/>
      <c r="B6" s="25" t="n"/>
      <c r="C6" s="25" t="n"/>
      <c r="D6" s="25" t="n"/>
      <c r="E6" s="26" t="n"/>
      <c r="F6" s="26" t="n"/>
      <c r="G6" s="25" t="n"/>
      <c r="H6" s="27" t="n"/>
      <c r="I6" s="28" t="n"/>
      <c r="J6" s="27" t="n"/>
      <c r="K6" s="29">
        <f>IF(A6="","",SUMIFS('Timesheet'!$D$2:$D$13,'Timesheet'!$B$2:$B$13,A6))</f>
        <v/>
      </c>
      <c r="L6" s="30">
        <f>IF(A6="","",K6*LabourRate)</f>
        <v/>
      </c>
      <c r="M6" s="30">
        <f>IF(A6="","",N(J6)+L6)</f>
        <v/>
      </c>
      <c r="N6" s="30">
        <f>IF(A6="","",N(H6)-M6)</f>
        <v/>
      </c>
      <c r="O6" s="31">
        <f>IF(OR(A6="",N(H6)=0),"",N6/H6)</f>
        <v/>
      </c>
      <c r="P6" s="31">
        <f>IF(OR(A6="",N(I6)=0),"",K6/I6)</f>
        <v/>
      </c>
      <c r="Q6" s="32">
        <f>IF(OR(A6="",F6=""),"",IF(OR(G6="Complete",G6="Cancelled"),"Closed",IF(F6&lt;TODAY(),"Overdue",IF(F6-TODAY()&lt;=7,"Due in 7 days","On track"))))</f>
        <v/>
      </c>
    </row>
    <row r="7">
      <c r="A7" s="25" t="n"/>
      <c r="B7" s="25" t="n"/>
      <c r="C7" s="25" t="n"/>
      <c r="D7" s="25" t="n"/>
      <c r="E7" s="26" t="n"/>
      <c r="F7" s="26" t="n"/>
      <c r="G7" s="25" t="n"/>
      <c r="H7" s="27" t="n"/>
      <c r="I7" s="28" t="n"/>
      <c r="J7" s="27" t="n"/>
      <c r="K7" s="29">
        <f>IF(A7="","",SUMIFS('Timesheet'!$D$2:$D$13,'Timesheet'!$B$2:$B$13,A7))</f>
        <v/>
      </c>
      <c r="L7" s="30">
        <f>IF(A7="","",K7*LabourRate)</f>
        <v/>
      </c>
      <c r="M7" s="30">
        <f>IF(A7="","",N(J7)+L7)</f>
        <v/>
      </c>
      <c r="N7" s="30">
        <f>IF(A7="","",N(H7)-M7)</f>
        <v/>
      </c>
      <c r="O7" s="31">
        <f>IF(OR(A7="",N(H7)=0),"",N7/H7)</f>
        <v/>
      </c>
      <c r="P7" s="31">
        <f>IF(OR(A7="",N(I7)=0),"",K7/I7)</f>
        <v/>
      </c>
      <c r="Q7" s="32">
        <f>IF(OR(A7="",F7=""),"",IF(OR(G7="Complete",G7="Cancelled"),"Closed",IF(F7&lt;TODAY(),"Overdue",IF(F7-TODAY()&lt;=7,"Due in 7 days","On track"))))</f>
        <v/>
      </c>
    </row>
    <row r="8">
      <c r="A8" s="25" t="n"/>
      <c r="B8" s="25" t="n"/>
      <c r="C8" s="25" t="n"/>
      <c r="D8" s="25" t="n"/>
      <c r="E8" s="26" t="n"/>
      <c r="F8" s="26" t="n"/>
      <c r="G8" s="25" t="n"/>
      <c r="H8" s="27" t="n"/>
      <c r="I8" s="28" t="n"/>
      <c r="J8" s="27" t="n"/>
      <c r="K8" s="29">
        <f>IF(A8="","",SUMIFS('Timesheet'!$D$2:$D$13,'Timesheet'!$B$2:$B$13,A8))</f>
        <v/>
      </c>
      <c r="L8" s="30">
        <f>IF(A8="","",K8*LabourRate)</f>
        <v/>
      </c>
      <c r="M8" s="30">
        <f>IF(A8="","",N(J8)+L8)</f>
        <v/>
      </c>
      <c r="N8" s="30">
        <f>IF(A8="","",N(H8)-M8)</f>
        <v/>
      </c>
      <c r="O8" s="31">
        <f>IF(OR(A8="",N(H8)=0),"",N8/H8)</f>
        <v/>
      </c>
      <c r="P8" s="31">
        <f>IF(OR(A8="",N(I8)=0),"",K8/I8)</f>
        <v/>
      </c>
      <c r="Q8" s="32">
        <f>IF(OR(A8="",F8=""),"",IF(OR(G8="Complete",G8="Cancelled"),"Closed",IF(F8&lt;TODAY(),"Overdue",IF(F8-TODAY()&lt;=7,"Due in 7 days","On track"))))</f>
        <v/>
      </c>
    </row>
    <row r="9">
      <c r="A9" s="25" t="n"/>
      <c r="B9" s="25" t="n"/>
      <c r="C9" s="25" t="n"/>
      <c r="D9" s="25" t="n"/>
      <c r="E9" s="26" t="n"/>
      <c r="F9" s="26" t="n"/>
      <c r="G9" s="25" t="n"/>
      <c r="H9" s="27" t="n"/>
      <c r="I9" s="28" t="n"/>
      <c r="J9" s="27" t="n"/>
      <c r="K9" s="29">
        <f>IF(A9="","",SUMIFS('Timesheet'!$D$2:$D$13,'Timesheet'!$B$2:$B$13,A9))</f>
        <v/>
      </c>
      <c r="L9" s="30">
        <f>IF(A9="","",K9*LabourRate)</f>
        <v/>
      </c>
      <c r="M9" s="30">
        <f>IF(A9="","",N(J9)+L9)</f>
        <v/>
      </c>
      <c r="N9" s="30">
        <f>IF(A9="","",N(H9)-M9)</f>
        <v/>
      </c>
      <c r="O9" s="31">
        <f>IF(OR(A9="",N(H9)=0),"",N9/H9)</f>
        <v/>
      </c>
      <c r="P9" s="31">
        <f>IF(OR(A9="",N(I9)=0),"",K9/I9)</f>
        <v/>
      </c>
      <c r="Q9" s="32">
        <f>IF(OR(A9="",F9=""),"",IF(OR(G9="Complete",G9="Cancelled"),"Closed",IF(F9&lt;TODAY(),"Overdue",IF(F9-TODAY()&lt;=7,"Due in 7 days","On track"))))</f>
        <v/>
      </c>
    </row>
    <row r="10">
      <c r="A10" s="25" t="n"/>
      <c r="B10" s="25" t="n"/>
      <c r="C10" s="25" t="n"/>
      <c r="D10" s="25" t="n"/>
      <c r="E10" s="26" t="n"/>
      <c r="F10" s="26" t="n"/>
      <c r="G10" s="25" t="n"/>
      <c r="H10" s="27" t="n"/>
      <c r="I10" s="28" t="n"/>
      <c r="J10" s="27" t="n"/>
      <c r="K10" s="29">
        <f>IF(A10="","",SUMIFS('Timesheet'!$D$2:$D$13,'Timesheet'!$B$2:$B$13,A10))</f>
        <v/>
      </c>
      <c r="L10" s="30">
        <f>IF(A10="","",K10*LabourRate)</f>
        <v/>
      </c>
      <c r="M10" s="30">
        <f>IF(A10="","",N(J10)+L10)</f>
        <v/>
      </c>
      <c r="N10" s="30">
        <f>IF(A10="","",N(H10)-M10)</f>
        <v/>
      </c>
      <c r="O10" s="31">
        <f>IF(OR(A10="",N(H10)=0),"",N10/H10)</f>
        <v/>
      </c>
      <c r="P10" s="31">
        <f>IF(OR(A10="",N(I10)=0),"",K10/I10)</f>
        <v/>
      </c>
      <c r="Q10" s="32">
        <f>IF(OR(A10="",F10=""),"",IF(OR(G10="Complete",G10="Cancelled"),"Closed",IF(F10&lt;TODAY(),"Overdue",IF(F10-TODAY()&lt;=7,"Due in 7 days","On track"))))</f>
        <v/>
      </c>
    </row>
    <row r="11">
      <c r="A11" s="25" t="n"/>
      <c r="B11" s="25" t="n"/>
      <c r="C11" s="25" t="n"/>
      <c r="D11" s="25" t="n"/>
      <c r="E11" s="26" t="n"/>
      <c r="F11" s="26" t="n"/>
      <c r="G11" s="25" t="n"/>
      <c r="H11" s="27" t="n"/>
      <c r="I11" s="28" t="n"/>
      <c r="J11" s="27" t="n"/>
      <c r="K11" s="29">
        <f>IF(A11="","",SUMIFS('Timesheet'!$D$2:$D$13,'Timesheet'!$B$2:$B$13,A11))</f>
        <v/>
      </c>
      <c r="L11" s="30">
        <f>IF(A11="","",K11*LabourRate)</f>
        <v/>
      </c>
      <c r="M11" s="30">
        <f>IF(A11="","",N(J11)+L11)</f>
        <v/>
      </c>
      <c r="N11" s="30">
        <f>IF(A11="","",N(H11)-M11)</f>
        <v/>
      </c>
      <c r="O11" s="31">
        <f>IF(OR(A11="",N(H11)=0),"",N11/H11)</f>
        <v/>
      </c>
      <c r="P11" s="31">
        <f>IF(OR(A11="",N(I11)=0),"",K11/I11)</f>
        <v/>
      </c>
      <c r="Q11" s="32">
        <f>IF(OR(A11="",F11=""),"",IF(OR(G11="Complete",G11="Cancelled"),"Closed",IF(F11&lt;TODAY(),"Overdue",IF(F11-TODAY()&lt;=7,"Due in 7 days","On track"))))</f>
        <v/>
      </c>
    </row>
    <row r="12">
      <c r="A12" s="25" t="n"/>
      <c r="B12" s="25" t="n"/>
      <c r="C12" s="25" t="n"/>
      <c r="D12" s="25" t="n"/>
      <c r="E12" s="26" t="n"/>
      <c r="F12" s="26" t="n"/>
      <c r="G12" s="25" t="n"/>
      <c r="H12" s="27" t="n"/>
      <c r="I12" s="28" t="n"/>
      <c r="J12" s="27" t="n"/>
      <c r="K12" s="29">
        <f>IF(A12="","",SUMIFS('Timesheet'!$D$2:$D$13,'Timesheet'!$B$2:$B$13,A12))</f>
        <v/>
      </c>
      <c r="L12" s="30">
        <f>IF(A12="","",K12*LabourRate)</f>
        <v/>
      </c>
      <c r="M12" s="30">
        <f>IF(A12="","",N(J12)+L12)</f>
        <v/>
      </c>
      <c r="N12" s="30">
        <f>IF(A12="","",N(H12)-M12)</f>
        <v/>
      </c>
      <c r="O12" s="31">
        <f>IF(OR(A12="",N(H12)=0),"",N12/H12)</f>
        <v/>
      </c>
      <c r="P12" s="31">
        <f>IF(OR(A12="",N(I12)=0),"",K12/I12)</f>
        <v/>
      </c>
      <c r="Q12" s="32">
        <f>IF(OR(A12="",F12=""),"",IF(OR(G12="Complete",G12="Cancelled"),"Closed",IF(F12&lt;TODAY(),"Overdue",IF(F12-TODAY()&lt;=7,"Due in 7 days","On track"))))</f>
        <v/>
      </c>
    </row>
    <row r="13">
      <c r="A13" s="25" t="n"/>
      <c r="B13" s="25" t="n"/>
      <c r="C13" s="25" t="n"/>
      <c r="D13" s="25" t="n"/>
      <c r="E13" s="26" t="n"/>
      <c r="F13" s="26" t="n"/>
      <c r="G13" s="25" t="n"/>
      <c r="H13" s="27" t="n"/>
      <c r="I13" s="28" t="n"/>
      <c r="J13" s="27" t="n"/>
      <c r="K13" s="29">
        <f>IF(A13="","",SUMIFS('Timesheet'!$D$2:$D$13,'Timesheet'!$B$2:$B$13,A13))</f>
        <v/>
      </c>
      <c r="L13" s="30">
        <f>IF(A13="","",K13*LabourRate)</f>
        <v/>
      </c>
      <c r="M13" s="30">
        <f>IF(A13="","",N(J13)+L13)</f>
        <v/>
      </c>
      <c r="N13" s="30">
        <f>IF(A13="","",N(H13)-M13)</f>
        <v/>
      </c>
      <c r="O13" s="31">
        <f>IF(OR(A13="",N(H13)=0),"",N13/H13)</f>
        <v/>
      </c>
      <c r="P13" s="31">
        <f>IF(OR(A13="",N(I13)=0),"",K13/I13)</f>
        <v/>
      </c>
      <c r="Q13" s="32">
        <f>IF(OR(A13="",F13=""),"",IF(OR(G13="Complete",G13="Cancelled"),"Closed",IF(F13&lt;TODAY(),"Overdue",IF(F13-TODAY()&lt;=7,"Due in 7 days","On track"))))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conditionalFormatting sqref="Q2:Q13">
    <cfRule type="cellIs" priority="1" operator="equal" dxfId="0">
      <formula>"Overdue"</formula>
    </cfRule>
    <cfRule type="cellIs" priority="2" operator="equal" dxfId="1">
      <formula>"Due in 7 days"</formula>
    </cfRule>
  </conditionalFormatting>
  <conditionalFormatting sqref="N2:N13">
    <cfRule type="cellIs" priority="3" operator="lessThan" dxfId="2">
      <formula>0</formula>
    </cfRule>
  </conditionalFormatting>
  <dataValidations count="5">
    <dataValidation sqref="D2:D13" showDropDown="0" showInputMessage="0" showErrorMessage="1" allowBlank="1" errorTitle="Not in the list" error="Choose a value from the list (edit lists in Settings)." type="list">
      <formula1>=TeamList</formula1>
    </dataValidation>
    <dataValidation sqref="G2:G13" showDropDown="0" showInputMessage="0" showErrorMessage="1" allowBlank="1" errorTitle="Not in the list" error="Choose a value from the list (edit lists in Settings)." type="list">
      <formula1>=JobStatusList</formula1>
    </dataValidation>
    <dataValidation sqref="H2:H13" showDropDown="0" showInputMessage="0" showErrorMessage="1" allowBlank="1" error="Enter a number." type="decimal" operator="greaterThanOrEqual">
      <formula1>0</formula1>
    </dataValidation>
    <dataValidation sqref="I2:I13" showDropDown="0" showInputMessage="0" showErrorMessage="1" allowBlank="1" error="Enter a number." type="decimal" operator="greaterThanOrEqual">
      <formula1>0</formula1>
    </dataValidation>
    <dataValidation sqref="J2:J13" showDropDown="0" showInputMessage="0" showErrorMessage="1" allowBlank="1" error="Enter a number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3"/>
  <sheetViews>
    <sheetView tabSelected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16" customWidth="1" min="3" max="3"/>
    <col width="9" customWidth="1" min="4" max="4"/>
    <col width="34" customWidth="1" min="5" max="5"/>
    <col width="28" customWidth="1" min="6" max="6"/>
  </cols>
  <sheetData>
    <row r="1" ht="32" customHeight="1">
      <c r="A1" s="20" t="inlineStr">
        <is>
          <t>Date</t>
        </is>
      </c>
      <c r="B1" s="20" t="inlineStr">
        <is>
          <t>Job ID</t>
        </is>
      </c>
      <c r="C1" s="20" t="inlineStr">
        <is>
          <t>Person</t>
        </is>
      </c>
      <c r="D1" s="20" t="inlineStr">
        <is>
          <t>Hours</t>
        </is>
      </c>
      <c r="E1" s="20" t="inlineStr">
        <is>
          <t>What was done</t>
        </is>
      </c>
      <c r="F1" s="20" t="inlineStr">
        <is>
          <t>Job name</t>
        </is>
      </c>
    </row>
    <row r="2">
      <c r="A2" s="26" t="n">
        <v>46408</v>
      </c>
      <c r="B2" s="25" t="inlineStr">
        <is>
          <t>J-001</t>
        </is>
      </c>
      <c r="C2" s="25" t="inlineStr">
        <is>
          <t>Ana Silva</t>
        </is>
      </c>
      <c r="D2" s="28" t="n">
        <v>7</v>
      </c>
      <c r="E2" s="25" t="inlineStr">
        <is>
          <t>Work on site</t>
        </is>
      </c>
      <c r="F2" s="32">
        <f>IF(B2="","",IFERROR(INDEX('Jobs'!$B$2:$B$13,MATCH(B2,'Jobs'!$A$2:$A$13,0)),"Unknown job ID"))</f>
        <v/>
      </c>
    </row>
    <row r="3">
      <c r="A3" s="26" t="n">
        <v>46409</v>
      </c>
      <c r="B3" s="25" t="inlineStr">
        <is>
          <t>J-001</t>
        </is>
      </c>
      <c r="C3" s="25" t="inlineStr">
        <is>
          <t>Ana Silva</t>
        </is>
      </c>
      <c r="D3" s="28" t="n">
        <v>8</v>
      </c>
      <c r="E3" s="25" t="inlineStr">
        <is>
          <t>Work on site</t>
        </is>
      </c>
      <c r="F3" s="32">
        <f>IF(B3="","",IFERROR(INDEX('Jobs'!$B$2:$B$13,MATCH(B3,'Jobs'!$A$2:$A$13,0)),"Unknown job ID"))</f>
        <v/>
      </c>
    </row>
    <row r="4">
      <c r="A4" s="26" t="n">
        <v>46410</v>
      </c>
      <c r="B4" s="25" t="inlineStr">
        <is>
          <t>J-001</t>
        </is>
      </c>
      <c r="C4" s="25" t="inlineStr">
        <is>
          <t>Ana Silva</t>
        </is>
      </c>
      <c r="D4" s="28" t="n">
        <v>8</v>
      </c>
      <c r="E4" s="25" t="inlineStr">
        <is>
          <t>Work on site</t>
        </is>
      </c>
      <c r="F4" s="32">
        <f>IF(B4="","",IFERROR(INDEX('Jobs'!$B$2:$B$13,MATCH(B4,'Jobs'!$A$2:$A$13,0)),"Unknown job ID"))</f>
        <v/>
      </c>
    </row>
    <row r="5">
      <c r="A5" s="26" t="n">
        <v>46411</v>
      </c>
      <c r="B5" s="25" t="inlineStr">
        <is>
          <t>J-001</t>
        </is>
      </c>
      <c r="C5" s="25" t="inlineStr">
        <is>
          <t>Ana Silva</t>
        </is>
      </c>
      <c r="D5" s="28" t="n">
        <v>6</v>
      </c>
      <c r="E5" s="25" t="inlineStr">
        <is>
          <t>Work on site</t>
        </is>
      </c>
      <c r="F5" s="32">
        <f>IF(B5="","",IFERROR(INDEX('Jobs'!$B$2:$B$13,MATCH(B5,'Jobs'!$A$2:$A$13,0)),"Unknown job ID"))</f>
        <v/>
      </c>
    </row>
    <row r="6">
      <c r="A6" s="26" t="n">
        <v>46412</v>
      </c>
      <c r="B6" s="25" t="inlineStr">
        <is>
          <t>J-001</t>
        </is>
      </c>
      <c r="C6" s="25" t="inlineStr">
        <is>
          <t>Ana Silva</t>
        </is>
      </c>
      <c r="D6" s="28" t="n">
        <v>8</v>
      </c>
      <c r="E6" s="25" t="inlineStr">
        <is>
          <t>Work on site</t>
        </is>
      </c>
      <c r="F6" s="32">
        <f>IF(B6="","",IFERROR(INDEX('Jobs'!$B$2:$B$13,MATCH(B6,'Jobs'!$A$2:$A$13,0)),"Unknown job ID"))</f>
        <v/>
      </c>
    </row>
    <row r="7">
      <c r="A7" s="26" t="n">
        <v>46415</v>
      </c>
      <c r="B7" s="25" t="inlineStr">
        <is>
          <t>J-001</t>
        </is>
      </c>
      <c r="C7" s="25" t="inlineStr">
        <is>
          <t>Ana Silva</t>
        </is>
      </c>
      <c r="D7" s="28" t="n">
        <v>7</v>
      </c>
      <c r="E7" s="25" t="inlineStr">
        <is>
          <t>Work on site</t>
        </is>
      </c>
      <c r="F7" s="32">
        <f>IF(B7="","",IFERROR(INDEX('Jobs'!$B$2:$B$13,MATCH(B7,'Jobs'!$A$2:$A$13,0)),"Unknown job ID"))</f>
        <v/>
      </c>
    </row>
    <row r="8">
      <c r="A8" s="26" t="n">
        <v>46416</v>
      </c>
      <c r="B8" s="25" t="inlineStr">
        <is>
          <t>J-001</t>
        </is>
      </c>
      <c r="C8" s="25" t="inlineStr">
        <is>
          <t>Ana Silva</t>
        </is>
      </c>
      <c r="D8" s="28" t="n">
        <v>4</v>
      </c>
      <c r="E8" s="25" t="inlineStr">
        <is>
          <t>Work on site</t>
        </is>
      </c>
      <c r="F8" s="32">
        <f>IF(B8="","",IFERROR(INDEX('Jobs'!$B$2:$B$13,MATCH(B8,'Jobs'!$A$2:$A$13,0)),"Unknown job ID"))</f>
        <v/>
      </c>
    </row>
    <row r="9">
      <c r="A9" s="26" t="n">
        <v>46408</v>
      </c>
      <c r="B9" s="25" t="inlineStr">
        <is>
          <t>J-001</t>
        </is>
      </c>
      <c r="C9" s="25" t="inlineStr">
        <is>
          <t>Bruno Costa</t>
        </is>
      </c>
      <c r="D9" s="28" t="n">
        <v>8</v>
      </c>
      <c r="E9" s="25" t="inlineStr">
        <is>
          <t>Work on site</t>
        </is>
      </c>
      <c r="F9" s="32">
        <f>IF(B9="","",IFERROR(INDEX('Jobs'!$B$2:$B$13,MATCH(B9,'Jobs'!$A$2:$A$13,0)),"Unknown job ID"))</f>
        <v/>
      </c>
    </row>
    <row r="10">
      <c r="A10" s="26" t="n">
        <v>46409</v>
      </c>
      <c r="B10" s="25" t="inlineStr">
        <is>
          <t>J-001</t>
        </is>
      </c>
      <c r="C10" s="25" t="inlineStr">
        <is>
          <t>Bruno Costa</t>
        </is>
      </c>
      <c r="D10" s="28" t="n">
        <v>8</v>
      </c>
      <c r="E10" s="25" t="inlineStr">
        <is>
          <t>Work on site</t>
        </is>
      </c>
      <c r="F10" s="32">
        <f>IF(B10="","",IFERROR(INDEX('Jobs'!$B$2:$B$13,MATCH(B10,'Jobs'!$A$2:$A$13,0)),"Unknown job ID"))</f>
        <v/>
      </c>
    </row>
    <row r="11">
      <c r="A11" s="26" t="n">
        <v>46410</v>
      </c>
      <c r="B11" s="25" t="inlineStr">
        <is>
          <t>J-001</t>
        </is>
      </c>
      <c r="C11" s="25" t="inlineStr">
        <is>
          <t>Bruno Costa</t>
        </is>
      </c>
      <c r="D11" s="28" t="n">
        <v>6</v>
      </c>
      <c r="E11" s="25" t="inlineStr">
        <is>
          <t>Work on site</t>
        </is>
      </c>
      <c r="F11" s="32">
        <f>IF(B11="","",IFERROR(INDEX('Jobs'!$B$2:$B$13,MATCH(B11,'Jobs'!$A$2:$A$13,0)),"Unknown job ID"))</f>
        <v/>
      </c>
    </row>
    <row r="12">
      <c r="A12" s="26" t="n">
        <v>46421</v>
      </c>
      <c r="B12" s="25" t="inlineStr">
        <is>
          <t>J-002</t>
        </is>
      </c>
      <c r="C12" s="25" t="inlineStr">
        <is>
          <t>Bruno Costa</t>
        </is>
      </c>
      <c r="D12" s="28" t="n">
        <v>4</v>
      </c>
      <c r="E12" s="25" t="inlineStr">
        <is>
          <t>Work on site</t>
        </is>
      </c>
      <c r="F12" s="32">
        <f>IF(B12="","",IFERROR(INDEX('Jobs'!$B$2:$B$13,MATCH(B12,'Jobs'!$A$2:$A$13,0)),"Unknown job ID"))</f>
        <v/>
      </c>
    </row>
    <row r="13">
      <c r="A13" s="26" t="n">
        <v>46422</v>
      </c>
      <c r="B13" s="25" t="inlineStr">
        <is>
          <t>J-002</t>
        </is>
      </c>
      <c r="C13" s="25" t="inlineStr">
        <is>
          <t>Bruno Costa</t>
        </is>
      </c>
      <c r="D13" s="28" t="n">
        <v>3</v>
      </c>
      <c r="E13" s="25" t="inlineStr">
        <is>
          <t>Work on site</t>
        </is>
      </c>
      <c r="F13" s="32">
        <f>IF(B13="","",IFERROR(INDEX('Jobs'!$B$2:$B$13,MATCH(B13,'Jobs'!$A$2:$A$13,0)),"Unknown job ID"))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conditionalFormatting sqref="F2:F13">
    <cfRule type="cellIs" priority="1" operator="equal" dxfId="0">
      <formula>"Unknown job ID"</formula>
    </cfRule>
  </conditionalFormatting>
  <dataValidations count="3">
    <dataValidation sqref="B2:B13" showDropDown="0" showInputMessage="0" showErrorMessage="1" allowBlank="1" errorTitle="Not in the list" error="Choose a value from the list (edit lists in Settings)." type="list">
      <formula1>='Jobs'!$A$2:$A$13</formula1>
    </dataValidation>
    <dataValidation sqref="C2:C13" showDropDown="0" showInputMessage="0" showErrorMessage="1" allowBlank="1" errorTitle="Not in the list" error="Choose a value from the list (edit lists in Settings)." type="list">
      <formula1>=TeamList</formula1>
    </dataValidation>
    <dataValidation sqref="D2:D13" showDropDown="0" showInputMessage="0" showErrorMessage="1" allowBlank="1" error="Enter a number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34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3" customWidth="1" min="3" max="3"/>
    <col width="22" customWidth="1" min="4" max="4"/>
    <col width="18" customWidth="1" min="5" max="5"/>
    <col width="16" customWidth="1" min="6" max="6"/>
    <col width="14" customWidth="1" min="7" max="7"/>
    <col width="3" customWidth="1" min="8" max="8"/>
    <col width="14" customWidth="1" min="9" max="9"/>
    <col width="3" customWidth="1" min="10" max="10"/>
  </cols>
  <sheetData>
    <row r="1">
      <c r="A1" s="1" t="inlineStr">
        <is>
          <t>Settings</t>
        </is>
      </c>
    </row>
    <row r="2">
      <c r="A2" s="3" t="inlineStr">
        <is>
          <t>Yellow cells and lists: change them to suit your business. Grey lists are fixed: the formulas depend on these words, so do not rename them.</t>
        </is>
      </c>
    </row>
    <row r="3">
      <c r="D3" s="33" t="inlineStr">
        <is>
          <t>Team members</t>
        </is>
      </c>
      <c r="I3" s="33" t="inlineStr">
        <is>
          <t>Job status  (fixed)</t>
        </is>
      </c>
    </row>
    <row r="4">
      <c r="A4" s="20" t="inlineStr">
        <is>
          <t>General</t>
        </is>
      </c>
      <c r="B4" s="20" t="inlineStr">
        <is>
          <t>Value</t>
        </is>
      </c>
      <c r="D4" s="20" t="inlineStr">
        <is>
          <t>Name</t>
        </is>
      </c>
      <c r="E4" s="20" t="inlineStr">
        <is>
          <t>Role</t>
        </is>
      </c>
      <c r="F4" s="20" t="inlineStr">
        <is>
          <t>Contracted hours per week</t>
        </is>
      </c>
      <c r="G4" s="20" t="inlineStr">
        <is>
          <t>Holiday days per year</t>
        </is>
      </c>
      <c r="I4" s="20" t="inlineStr">
        <is>
          <t>Status</t>
        </is>
      </c>
    </row>
    <row r="5">
      <c r="A5" s="21" t="inlineStr">
        <is>
          <t>Business name</t>
        </is>
      </c>
      <c r="B5" s="34" t="inlineStr">
        <is>
          <t>Your business</t>
        </is>
      </c>
      <c r="D5" s="35" t="inlineStr">
        <is>
          <t>Ana Silva</t>
        </is>
      </c>
      <c r="E5" s="35" t="inlineStr">
        <is>
          <t>Manager</t>
        </is>
      </c>
      <c r="F5" s="35" t="n">
        <v>40</v>
      </c>
      <c r="G5" s="35" t="n">
        <v>22</v>
      </c>
      <c r="I5" s="36" t="inlineStr">
        <is>
          <t>Planned</t>
        </is>
      </c>
    </row>
    <row r="6">
      <c r="A6" s="21" t="inlineStr">
        <is>
          <t>Year shown in summaries</t>
        </is>
      </c>
      <c r="B6" s="37" t="n">
        <v>2027</v>
      </c>
      <c r="D6" s="35" t="inlineStr">
        <is>
          <t>Bruno Costa</t>
        </is>
      </c>
      <c r="E6" s="35" t="inlineStr">
        <is>
          <t>Technician</t>
        </is>
      </c>
      <c r="F6" s="35" t="n">
        <v>40</v>
      </c>
      <c r="G6" s="35" t="n">
        <v>22</v>
      </c>
      <c r="I6" s="36" t="inlineStr">
        <is>
          <t>In progress</t>
        </is>
      </c>
    </row>
    <row r="7">
      <c r="A7" s="21" t="inlineStr">
        <is>
          <t>Labour cost per hour €</t>
        </is>
      </c>
      <c r="B7" s="38" t="n">
        <v>18</v>
      </c>
      <c r="D7" s="35" t="inlineStr">
        <is>
          <t>Carla Dias</t>
        </is>
      </c>
      <c r="E7" s="35" t="inlineStr">
        <is>
          <t>Sales</t>
        </is>
      </c>
      <c r="F7" s="35" t="n">
        <v>30</v>
      </c>
      <c r="G7" s="35" t="n">
        <v>22</v>
      </c>
      <c r="I7" s="36" t="inlineStr">
        <is>
          <t>On hold</t>
        </is>
      </c>
    </row>
    <row r="8">
      <c r="D8" s="35" t="inlineStr">
        <is>
          <t>Diogo Reis</t>
        </is>
      </c>
      <c r="E8" s="35" t="inlineStr">
        <is>
          <t>Assistant</t>
        </is>
      </c>
      <c r="F8" s="35" t="n">
        <v>20</v>
      </c>
      <c r="G8" s="35" t="n">
        <v>22</v>
      </c>
      <c r="I8" s="36" t="inlineStr">
        <is>
          <t>Complete</t>
        </is>
      </c>
    </row>
    <row r="9">
      <c r="D9" s="39" t="n"/>
      <c r="E9" s="39" t="n"/>
      <c r="F9" s="39" t="n"/>
      <c r="G9" s="39" t="n"/>
      <c r="I9" s="36" t="inlineStr">
        <is>
          <t>Cancelled</t>
        </is>
      </c>
    </row>
    <row r="10">
      <c r="D10" s="39" t="n"/>
      <c r="E10" s="39" t="n"/>
      <c r="F10" s="39" t="n"/>
      <c r="G10" s="39" t="n"/>
    </row>
    <row r="11">
      <c r="D11" s="39" t="n"/>
      <c r="E11" s="39" t="n"/>
      <c r="F11" s="39" t="n"/>
      <c r="G11" s="39" t="n"/>
    </row>
    <row r="12">
      <c r="D12" s="39" t="n"/>
      <c r="E12" s="39" t="n"/>
      <c r="F12" s="39" t="n"/>
      <c r="G12" s="39" t="n"/>
    </row>
    <row r="13">
      <c r="D13" s="39" t="n"/>
      <c r="E13" s="39" t="n"/>
      <c r="F13" s="39" t="n"/>
      <c r="G13" s="39" t="n"/>
    </row>
    <row r="14">
      <c r="D14" s="39" t="n"/>
      <c r="E14" s="39" t="n"/>
      <c r="F14" s="39" t="n"/>
      <c r="G14" s="39" t="n"/>
    </row>
    <row r="15">
      <c r="D15" s="39" t="n"/>
      <c r="E15" s="39" t="n"/>
      <c r="F15" s="39" t="n"/>
      <c r="G15" s="39" t="n"/>
    </row>
    <row r="16">
      <c r="D16" s="39" t="n"/>
      <c r="E16" s="39" t="n"/>
      <c r="F16" s="39" t="n"/>
      <c r="G16" s="39" t="n"/>
    </row>
    <row r="17">
      <c r="D17" s="39" t="n"/>
      <c r="E17" s="39" t="n"/>
      <c r="F17" s="39" t="n"/>
      <c r="G17" s="39" t="n"/>
    </row>
    <row r="18">
      <c r="D18" s="39" t="n"/>
      <c r="E18" s="39" t="n"/>
      <c r="F18" s="39" t="n"/>
      <c r="G18" s="39" t="n"/>
    </row>
    <row r="19">
      <c r="D19" s="39" t="n"/>
      <c r="E19" s="39" t="n"/>
      <c r="F19" s="39" t="n"/>
      <c r="G19" s="39" t="n"/>
    </row>
    <row r="20">
      <c r="D20" s="39" t="n"/>
      <c r="E20" s="39" t="n"/>
      <c r="F20" s="39" t="n"/>
      <c r="G20" s="39" t="n"/>
    </row>
    <row r="21">
      <c r="D21" s="39" t="n"/>
      <c r="E21" s="39" t="n"/>
      <c r="F21" s="39" t="n"/>
      <c r="G21" s="39" t="n"/>
    </row>
    <row r="22">
      <c r="D22" s="39" t="n"/>
      <c r="E22" s="39" t="n"/>
      <c r="F22" s="39" t="n"/>
      <c r="G22" s="39" t="n"/>
    </row>
    <row r="23">
      <c r="D23" s="39" t="n"/>
      <c r="E23" s="39" t="n"/>
      <c r="F23" s="39" t="n"/>
      <c r="G23" s="39" t="n"/>
    </row>
    <row r="24">
      <c r="D24" s="39" t="n"/>
      <c r="E24" s="39" t="n"/>
      <c r="F24" s="39" t="n"/>
      <c r="G24" s="39" t="n"/>
    </row>
    <row r="25">
      <c r="D25" s="39" t="n"/>
      <c r="E25" s="39" t="n"/>
      <c r="F25" s="39" t="n"/>
      <c r="G25" s="39" t="n"/>
    </row>
    <row r="26">
      <c r="D26" s="39" t="n"/>
      <c r="E26" s="39" t="n"/>
      <c r="F26" s="39" t="n"/>
      <c r="G26" s="39" t="n"/>
    </row>
    <row r="27">
      <c r="D27" s="39" t="n"/>
      <c r="E27" s="39" t="n"/>
      <c r="F27" s="39" t="n"/>
      <c r="G27" s="39" t="n"/>
    </row>
    <row r="28">
      <c r="D28" s="39" t="n"/>
      <c r="E28" s="39" t="n"/>
      <c r="F28" s="39" t="n"/>
      <c r="G28" s="39" t="n"/>
    </row>
    <row r="29">
      <c r="D29" s="39" t="n"/>
      <c r="E29" s="39" t="n"/>
      <c r="F29" s="39" t="n"/>
      <c r="G29" s="39" t="n"/>
    </row>
    <row r="30">
      <c r="D30" s="39" t="n"/>
      <c r="E30" s="39" t="n"/>
      <c r="F30" s="39" t="n"/>
      <c r="G30" s="39" t="n"/>
    </row>
    <row r="31">
      <c r="D31" s="39" t="n"/>
      <c r="E31" s="39" t="n"/>
      <c r="F31" s="39" t="n"/>
      <c r="G31" s="39" t="n"/>
    </row>
    <row r="32">
      <c r="D32" s="39" t="n"/>
      <c r="E32" s="39" t="n"/>
      <c r="F32" s="39" t="n"/>
      <c r="G32" s="39" t="n"/>
    </row>
    <row r="33">
      <c r="D33" s="39" t="n"/>
      <c r="E33" s="39" t="n"/>
      <c r="F33" s="39" t="n"/>
      <c r="G33" s="39" t="n"/>
    </row>
    <row r="34">
      <c r="D34" s="39" t="n"/>
      <c r="E34" s="39" t="n"/>
      <c r="F34" s="39" t="n"/>
      <c r="G34" s="39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RotaVoo</dc:creator>
  <dc:title>Job and Project Tracker (preview)</dc:title>
  <dcterms:created xsi:type="dcterms:W3CDTF">2026-11-01T09:38:33Z</dcterms:created>
  <dcterms:modified xsi:type="dcterms:W3CDTF">2026-11-01T09:38:33Z</dcterms:modified>
</cp:coreProperties>
</file>