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1.xml" ContentType="application/vnd.openxmlformats-officedocument.spreadsheetml.comments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Stock dashboard" sheetId="2" state="visible" r:id="rId2"/>
    <sheet name="Items" sheetId="3" state="visible" r:id="rId3"/>
    <sheet name="Stock movements" sheetId="4" state="visible" r:id="rId4"/>
    <sheet name="Reorder list" sheetId="5" state="visible" r:id="rId5"/>
    <sheet name="Settings" sheetId="6" state="visible" r:id="rId6"/>
  </sheets>
  <definedNames>
    <definedName name="BizName">'Settings'!$B$5</definedName>
    <definedName name="SelYear">'Settings'!$B$6</definedName>
    <definedName name="MoveList">'Settings'!$D$5:$D$7</definedName>
    <definedName name="ItemCatList">'Settings'!$F$5:$F$34</definedName>
    <definedName name="UnitList">'Settings'!$H$5:$H$34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;-#,##0.00 &quot;€&quot;;&quot;–&quot;"/>
    <numFmt numFmtId="165" formatCode="#,##0.##;-#,##0.##;&quot;–&quot;"/>
    <numFmt numFmtId="166" formatCode="yyyy-mm-dd"/>
    <numFmt numFmtId="167" formatCode="dd/mm/yyyy"/>
  </numFmts>
  <fonts count="13">
    <font>
      <name val="Calibri"/>
      <family val="2"/>
      <color theme="1"/>
      <sz val="11"/>
      <scheme val="minor"/>
    </font>
    <font>
      <name val="Arial"/>
      <b val="1"/>
      <color rgb="0017191C"/>
      <sz val="16"/>
    </font>
    <font>
      <name val="Arial"/>
      <color rgb="0062666B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color rgb="0017191C"/>
      <sz val="10"/>
    </font>
    <font>
      <name val="Arial"/>
      <i val="1"/>
      <color rgb="0062666B"/>
      <sz val="10"/>
    </font>
    <font>
      <name val="Arial"/>
      <b val="1"/>
      <color rgb="0017191C"/>
      <sz val="12"/>
    </font>
    <font>
      <name val="Arial"/>
      <color rgb="0062666B"/>
      <sz val="9"/>
    </font>
    <font>
      <name val="Arial"/>
      <b val="1"/>
      <color rgb="0017191C"/>
      <sz val="18"/>
    </font>
    <font>
      <name val="Arial"/>
      <b val="1"/>
      <color rgb="0017191C"/>
      <sz val="20"/>
    </font>
    <font>
      <name val="Arial"/>
      <b val="1"/>
      <color rgb="00009C45"/>
      <sz val="12"/>
    </font>
  </fonts>
  <fills count="9">
    <fill>
      <patternFill/>
    </fill>
    <fill>
      <patternFill patternType="gray125"/>
    </fill>
    <fill>
      <patternFill patternType="solid">
        <fgColor rgb="0017191C"/>
        <bgColor rgb="0017191C"/>
      </patternFill>
    </fill>
    <fill>
      <patternFill patternType="solid">
        <fgColor rgb="00FFF4D6"/>
        <bgColor rgb="00FFF4D6"/>
      </patternFill>
    </fill>
    <fill>
      <patternFill patternType="solid">
        <fgColor rgb="00E3E6E8"/>
        <bgColor rgb="00E3E6E8"/>
      </patternFill>
    </fill>
    <fill>
      <patternFill patternType="solid">
        <fgColor rgb="00FFFFFF"/>
        <bgColor rgb="00FFFFFF"/>
      </patternFill>
    </fill>
    <fill>
      <patternFill patternType="solid">
        <fgColor rgb="00EAF6EF"/>
        <bgColor rgb="00EAF6EF"/>
      </patternFill>
    </fill>
    <fill>
      <patternFill patternType="solid">
        <fgColor rgb="00F5F6F7"/>
        <bgColor rgb="00F5F6F7"/>
      </patternFill>
    </fill>
    <fill>
      <patternFill patternType="solid">
        <fgColor rgb="00009C45"/>
        <bgColor rgb="00009C45"/>
      </patternFill>
    </fill>
  </fills>
  <borders count="3">
    <border>
      <left/>
      <right/>
      <top/>
      <bottom/>
      <diagonal/>
    </border>
    <border>
      <bottom style="thin">
        <color rgb="00D6DEDB"/>
      </bottom>
    </border>
    <border>
      <left style="thin">
        <color rgb="00D6DEDB"/>
      </left>
      <right style="thin">
        <color rgb="00D6DEDB"/>
      </right>
      <top style="thin">
        <color rgb="00D6DEDB"/>
      </top>
      <bottom style="thin">
        <color rgb="00D6DE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2" fillId="0" borderId="0" pivotButton="0" quotePrefix="0" xfId="0"/>
    <xf numFmtId="0" fontId="3" fillId="8" borderId="0" pivotButton="0" quotePrefix="0" xfId="0"/>
    <xf numFmtId="0" fontId="6" fillId="6" borderId="0" applyAlignment="1" pivotButton="0" quotePrefix="0" xfId="0">
      <alignment vertical="top" wrapText="1"/>
    </xf>
    <xf numFmtId="0" fontId="12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5" borderId="2" applyAlignment="1" pivotButton="0" quotePrefix="0" xfId="0">
      <alignment vertical="top" wrapText="1"/>
    </xf>
    <xf numFmtId="0" fontId="5" fillId="6" borderId="2" applyAlignment="1" pivotButton="0" quotePrefix="0" xfId="0">
      <alignment vertical="top" wrapText="1"/>
    </xf>
    <xf numFmtId="0" fontId="5" fillId="3" borderId="2" applyAlignment="1" pivotButton="0" quotePrefix="0" xfId="0">
      <alignment vertical="top" wrapText="1"/>
    </xf>
    <xf numFmtId="0" fontId="5" fillId="4" borderId="2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7" borderId="0" pivotButton="0" quotePrefix="0" xfId="0"/>
    <xf numFmtId="1" fontId="10" fillId="7" borderId="0" applyAlignment="1" pivotButton="0" quotePrefix="0" xfId="0">
      <alignment horizontal="left"/>
    </xf>
    <xf numFmtId="164" fontId="10" fillId="7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4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0" fontId="4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165" fontId="4" fillId="6" borderId="0" pivotButton="0" quotePrefix="0" xfId="0"/>
    <xf numFmtId="0" fontId="4" fillId="6" borderId="0" pivotButton="0" quotePrefix="0" xfId="0"/>
    <xf numFmtId="164" fontId="4" fillId="6" borderId="0" pivotButton="0" quotePrefix="0" xfId="0"/>
    <xf numFmtId="1" fontId="4" fillId="6" borderId="0" pivotButton="0" quotePrefix="0" xfId="0"/>
    <xf numFmtId="167" fontId="4" fillId="0" borderId="0" pivotButton="0" quotePrefix="0" xfId="0"/>
    <xf numFmtId="0" fontId="4" fillId="6" borderId="1" pivotButton="0" quotePrefix="0" xfId="0"/>
    <xf numFmtId="165" fontId="4" fillId="6" borderId="1" pivotButton="0" quotePrefix="0" xfId="0"/>
    <xf numFmtId="164" fontId="4" fillId="6" borderId="1" pivotButton="0" quotePrefix="0" xfId="0"/>
    <xf numFmtId="0" fontId="6" fillId="0" borderId="0" pivotButton="0" quotePrefix="0" xfId="0"/>
    <xf numFmtId="0" fontId="5" fillId="3" borderId="2" pivotButton="0" quotePrefix="0" xfId="0"/>
    <xf numFmtId="0" fontId="4" fillId="4" borderId="2" pivotButton="0" quotePrefix="0" xfId="0"/>
    <xf numFmtId="0" fontId="4" fillId="3" borderId="2" pivotButton="0" quotePrefix="0" xfId="0"/>
    <xf numFmtId="1" fontId="5" fillId="3" borderId="2" pivotButton="0" quotePrefix="0" xfId="0"/>
    <xf numFmtId="0" fontId="4" fillId="5" borderId="2" pivotButton="0" quotePrefix="0" xfId="0"/>
  </cellXfs>
  <cellStyles count="1">
    <cellStyle name="Normal" xfId="0" builtinId="0" hidden="0"/>
  </cellStyles>
  <dxfs count="2">
    <dxf>
      <font>
        <b val="1"/>
        <color rgb="00B23A32"/>
      </font>
      <fill>
        <patternFill patternType="solid">
          <fgColor rgb="00F8DEDB"/>
          <bgColor rgb="00F8DEDB"/>
        </patternFill>
      </fill>
    </dxf>
    <dxf>
      <font>
        <b val="1"/>
        <color rgb="009A6400"/>
      </font>
      <fill>
        <patternFill patternType="solid">
          <fgColor rgb="00FBEFCF"/>
          <bgColor rgb="00FBEF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Stock value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'Stock dashboard'!D13</f>
            </strRef>
          </tx>
          <spPr>
            <a:solidFill>
              <a:srgbClr val="009C45"/>
            </a:solidFill>
            <a:ln>
              <a:solidFill>
                <a:srgbClr val="009C45"/>
              </a:solidFill>
              <a:prstDash val="solid"/>
            </a:ln>
          </spPr>
          <cat>
            <numRef>
              <f>'Stock dashboard'!$B$14:$B$18</f>
            </numRef>
          </cat>
          <val>
            <numRef>
              <f>'Stock dashboard'!$D$14:$D$18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RotaVoo</author>
  </authors>
  <commentList>
    <comment ref="B6" authorId="0" shapeId="0">
      <text>
        <t>All monthly summaries and "this year" figures use this year.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11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Items" displayName="Items" ref="A1:P13" headerRowCount="1">
  <autoFilter ref="A1:P13"/>
  <tableColumns count="16">
    <tableColumn id="1" name="Item code"/>
    <tableColumn id="2" name="Item"/>
    <tableColumn id="3" name="Category"/>
    <tableColumn id="4" name="Unit"/>
    <tableColumn id="5" name="Supplier"/>
    <tableColumn id="6" name="Unit cost €"/>
    <tableColumn id="7" name="Opening stock"/>
    <tableColumn id="8" name="Received"/>
    <tableColumn id="9" name="Issued"/>
    <tableColumn id="10" name="Adjustments"/>
    <tableColumn id="11" name="Current stock"/>
    <tableColumn id="12" name="Reorder level"/>
    <tableColumn id="13" name="Usual order quantity"/>
    <tableColumn id="14" name="Status"/>
    <tableColumn id="15" name="Stock value €"/>
    <tableColumn id="16" name="Reorder list order (helper)"/>
  </tableColumns>
  <tableStyleInfo name="TableStyleLight1" showRowStripes="0"/>
</table>
</file>

<file path=xl/tables/table2.xml><?xml version="1.0" encoding="utf-8"?>
<table xmlns="http://schemas.openxmlformats.org/spreadsheetml/2006/main" id="2" name="Movements" displayName="Movements" ref="A1:G13" headerRowCount="1">
  <autoFilter ref="A1:G13"/>
  <tableColumns count="7">
    <tableColumn id="1" name="Date"/>
    <tableColumn id="2" name="Item code"/>
    <tableColumn id="3" name="Item"/>
    <tableColumn id="4" name="Type"/>
    <tableColumn id="5" name="Quantity (adjustments can be negative)"/>
    <tableColumn id="6" name="Reference"/>
    <tableColumn id="7" name="Notes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tabColor rgb="00009C45"/>
    <outlinePr summaryBelow="1" summaryRight="1"/>
    <pageSetUpPr/>
  </sheetPr>
  <dimension ref="A1:C31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0" customWidth="1" min="3" max="3"/>
  </cols>
  <sheetData>
    <row r="1">
      <c r="A1" s="1" t="n"/>
      <c r="B1" s="2" t="inlineStr">
        <is>
          <t>Stock Control</t>
        </is>
      </c>
    </row>
    <row r="2">
      <c r="B2" s="3" t="inlineStr">
        <is>
          <t>RotaVoo · Stock in and out, current stock and reorder alerts.</t>
        </is>
      </c>
    </row>
    <row r="4" ht="30" customHeight="1">
      <c r="B4" s="4" t="inlineStr">
        <is>
          <t>PREVIEW</t>
        </is>
      </c>
      <c r="C4" s="5" t="inlineStr">
        <is>
          <t>A free preview with 12 example rows, read-only. The full tool (1,000 rows per sheet, ready for your own data) is at rotavoo.pt.</t>
        </is>
      </c>
    </row>
    <row r="6">
      <c r="B6" s="6" t="inlineStr">
        <is>
          <t>How to start</t>
        </is>
      </c>
    </row>
    <row r="7">
      <c r="B7" s="7" t="inlineStr">
        <is>
          <t>1.</t>
        </is>
      </c>
      <c r="C7" s="8" t="inlineStr">
        <is>
          <t>Open Settings. Enter your business name and the year. Replace the example lists (team, categories, sources) with your own.</t>
        </is>
      </c>
    </row>
    <row r="8">
      <c r="B8" s="7" t="inlineStr">
        <is>
          <t>2.</t>
        </is>
      </c>
      <c r="C8" s="8" t="inlineStr">
        <is>
          <t>The data sheets contain fictional example rows so you can see how everything works. Select them and press Delete to clear the white cells. Do not delete the green columns.</t>
        </is>
      </c>
    </row>
    <row r="9">
      <c r="B9" s="7" t="inlineStr">
        <is>
          <t>3.</t>
        </is>
      </c>
      <c r="C9" s="8" t="inlineStr">
        <is>
          <t>Add one row per entry. Use the dropdowns where they appear.</t>
        </is>
      </c>
    </row>
    <row r="10">
      <c r="B10" s="7" t="inlineStr">
        <is>
          <t>4.</t>
        </is>
      </c>
      <c r="C10" s="8" t="inlineStr">
        <is>
          <t>Open the dashboard whenever you want the current picture. Everything recalculates by itself.</t>
        </is>
      </c>
    </row>
    <row r="12">
      <c r="B12" s="6" t="inlineStr">
        <is>
          <t>Colour guide</t>
        </is>
      </c>
    </row>
    <row r="13">
      <c r="B13" s="9" t="inlineStr">
        <is>
          <t>White cell</t>
        </is>
      </c>
      <c r="C13" s="8" t="inlineStr">
        <is>
          <t>Type here.</t>
        </is>
      </c>
    </row>
    <row r="14">
      <c r="B14" s="10" t="inlineStr">
        <is>
          <t>Green cell</t>
        </is>
      </c>
      <c r="C14" s="8" t="inlineStr">
        <is>
          <t>Calculated automatically. Do not type over it.</t>
        </is>
      </c>
    </row>
    <row r="15">
      <c r="B15" s="11" t="inlineStr">
        <is>
          <t>Yellow cell</t>
        </is>
      </c>
      <c r="C15" s="8" t="inlineStr">
        <is>
          <t>A setting you can change.</t>
        </is>
      </c>
    </row>
    <row r="16">
      <c r="B16" s="12" t="inlineStr">
        <is>
          <t>Grey list</t>
        </is>
      </c>
      <c r="C16" s="8" t="inlineStr">
        <is>
          <t>Fixed words the formulas rely on. Do not rename.</t>
        </is>
      </c>
    </row>
    <row r="18">
      <c r="B18" s="6" t="inlineStr">
        <is>
          <t>What is in this file</t>
        </is>
      </c>
    </row>
    <row r="19">
      <c r="B19" s="7" t="inlineStr">
        <is>
          <t>Stock dashboard</t>
        </is>
      </c>
      <c r="C19" s="8" t="inlineStr">
        <is>
          <t>Stock value, items to reorder and value by category.</t>
        </is>
      </c>
    </row>
    <row r="20">
      <c r="B20" s="7" t="inlineStr">
        <is>
          <t>Items</t>
        </is>
      </c>
      <c r="C20" s="8" t="inlineStr">
        <is>
          <t>One row per item with cost, opening stock and reorder level.</t>
        </is>
      </c>
    </row>
    <row r="21">
      <c r="B21" s="7" t="inlineStr">
        <is>
          <t>Stock movements</t>
        </is>
      </c>
      <c r="C21" s="8" t="inlineStr">
        <is>
          <t>Every delivery in, use or sale out, and stock-count adjustment.</t>
        </is>
      </c>
    </row>
    <row r="22">
      <c r="B22" s="7" t="inlineStr">
        <is>
          <t>Reorder list</t>
        </is>
      </c>
      <c r="C22" s="8" t="inlineStr">
        <is>
          <t>Builds itself: what to order, how much and the estimated cost.</t>
        </is>
      </c>
    </row>
    <row r="23">
      <c r="B23" s="7" t="inlineStr">
        <is>
          <t>Settings</t>
        </is>
      </c>
      <c r="C23" s="8" t="inlineStr">
        <is>
          <t>Business name, year, lists and rates used by every sheet.</t>
        </is>
      </c>
    </row>
    <row r="25">
      <c r="B25" s="6" t="inlineStr">
        <is>
          <t>Good to know</t>
        </is>
      </c>
    </row>
    <row r="26">
      <c r="B26" s="7" t="inlineStr">
        <is>
          <t>Capacity</t>
        </is>
      </c>
      <c r="C26" s="8" t="inlineStr">
        <is>
          <t>Each data sheet is ready for 1,000 rows. To go further, copy the last row down: the green formulas follow.</t>
        </is>
      </c>
    </row>
    <row r="27">
      <c r="B27" s="7" t="inlineStr">
        <is>
          <t>Google Sheets</t>
        </is>
      </c>
      <c r="C27" s="8" t="inlineStr">
        <is>
          <t>Upload the file to Google Drive and choose Open with Google Sheets. Formulas, dropdowns and charts carry over.</t>
        </is>
      </c>
    </row>
    <row r="28">
      <c r="B28" s="7" t="inlineStr">
        <is>
          <t>Dates</t>
        </is>
      </c>
      <c r="C28" s="8" t="inlineStr">
        <is>
          <t>Enter dates as day/month/year. Times as hh:mm.</t>
        </is>
      </c>
    </row>
    <row r="29">
      <c r="B29" s="7" t="inlineStr">
        <is>
          <t>Not certified software</t>
        </is>
      </c>
      <c r="C29" s="8" t="inlineStr">
        <is>
          <t>This is a management aid. It does not issue invoices: in Portugal invoices must come from certified invoicing software. It is not payroll or tax-filing software.</t>
        </is>
      </c>
    </row>
    <row r="31">
      <c r="B31" s="13" t="inlineStr">
        <is>
          <t>Need it adapted to your process? RotaVoo can customise this tool for you.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Stock dashboard</t>
        </is>
      </c>
    </row>
    <row r="2">
      <c r="A2" s="3">
        <f>BizName&amp;" · Year "&amp;SelYear</f>
        <v/>
      </c>
    </row>
    <row r="3">
      <c r="A3" s="13" t="inlineStr">
        <is>
          <t>Updates automatically from the Items and Stock movements sheets.</t>
        </is>
      </c>
    </row>
    <row r="5">
      <c r="B5" s="14" t="inlineStr">
        <is>
          <t>Stock today</t>
        </is>
      </c>
    </row>
    <row r="6">
      <c r="B6" s="15" t="inlineStr">
        <is>
          <t>Items tracked</t>
        </is>
      </c>
      <c r="D6" s="15" t="inlineStr">
        <is>
          <t>Stock value</t>
        </is>
      </c>
      <c r="F6" s="15" t="inlineStr">
        <is>
          <t>Items to reorder</t>
        </is>
      </c>
      <c r="H6" s="15" t="inlineStr">
        <is>
          <t>Out of stock</t>
        </is>
      </c>
    </row>
    <row r="7">
      <c r="B7" s="16">
        <f>COUNTA('Items'!$A$2:$A$13)</f>
        <v/>
      </c>
      <c r="D7" s="17">
        <f>SUM('Items'!$O$2:$O$13)</f>
        <v/>
      </c>
      <c r="F7" s="16">
        <f>COUNTIF('Items'!$N$2:$N$13,"Reorder")</f>
        <v/>
      </c>
      <c r="H7" s="16">
        <f>COUNTIF('Items'!$N$2:$N$13,"Out of stock")</f>
        <v/>
      </c>
    </row>
    <row r="9">
      <c r="B9" s="15" t="inlineStr">
        <is>
          <t>Cost of suggested orders</t>
        </is>
      </c>
      <c r="D9" s="15" t="inlineStr">
        <is>
          <t>Movements this month</t>
        </is>
      </c>
    </row>
    <row r="10">
      <c r="B10" s="17">
        <f>SUM('Reorder list'!H5:H104)</f>
        <v/>
      </c>
      <c r="D10" s="16">
        <f>COUNTIFS('Stock movements'!$A$2:$A$13,"&gt;="&amp;DATE(YEAR(TODAY()),MONTH(TODAY()),1),'Stock movements'!$A$2:$A$13,"&lt;"&amp;DATE(YEAR(TODAY()),MONTH(TODAY())+1,1))</f>
        <v/>
      </c>
    </row>
    <row r="12">
      <c r="B12" s="14" t="inlineStr">
        <is>
          <t>Stock value by category</t>
        </is>
      </c>
    </row>
    <row r="13">
      <c r="B13" s="18" t="inlineStr">
        <is>
          <t>Category</t>
        </is>
      </c>
      <c r="C13" s="18" t="inlineStr">
        <is>
          <t>Items</t>
        </is>
      </c>
      <c r="D13" s="18" t="inlineStr">
        <is>
          <t>Value €</t>
        </is>
      </c>
    </row>
    <row r="14">
      <c r="B14" s="19">
        <f>IF(INDEX(ItemCatList,1)="","",INDEX(ItemCatList,1))</f>
        <v/>
      </c>
      <c r="C14" s="20">
        <f>IF(B14="","",COUNTIF('Items'!$C$2:$C$13,B14))</f>
        <v/>
      </c>
      <c r="D14" s="21">
        <f>IF(B14="","",SUMIFS('Items'!$O$2:$O$13,'Items'!$C$2:$C$13,B14))</f>
        <v/>
      </c>
    </row>
    <row r="15">
      <c r="B15" s="19">
        <f>IF(INDEX(ItemCatList,2)="","",INDEX(ItemCatList,2))</f>
        <v/>
      </c>
      <c r="C15" s="20">
        <f>IF(B15="","",COUNTIF('Items'!$C$2:$C$13,B15))</f>
        <v/>
      </c>
      <c r="D15" s="21">
        <f>IF(B15="","",SUMIFS('Items'!$O$2:$O$13,'Items'!$C$2:$C$13,B15))</f>
        <v/>
      </c>
    </row>
    <row r="16">
      <c r="B16" s="19">
        <f>IF(INDEX(ItemCatList,3)="","",INDEX(ItemCatList,3))</f>
        <v/>
      </c>
      <c r="C16" s="20">
        <f>IF(B16="","",COUNTIF('Items'!$C$2:$C$13,B16))</f>
        <v/>
      </c>
      <c r="D16" s="21">
        <f>IF(B16="","",SUMIFS('Items'!$O$2:$O$13,'Items'!$C$2:$C$13,B16))</f>
        <v/>
      </c>
    </row>
    <row r="17">
      <c r="B17" s="19">
        <f>IF(INDEX(ItemCatList,4)="","",INDEX(ItemCatList,4))</f>
        <v/>
      </c>
      <c r="C17" s="20">
        <f>IF(B17="","",COUNTIF('Items'!$C$2:$C$13,B17))</f>
        <v/>
      </c>
      <c r="D17" s="21">
        <f>IF(B17="","",SUMIFS('Items'!$O$2:$O$13,'Items'!$C$2:$C$13,B17))</f>
        <v/>
      </c>
    </row>
    <row r="18">
      <c r="B18" s="19">
        <f>IF(INDEX(ItemCatList,5)="","",INDEX(ItemCatList,5))</f>
        <v/>
      </c>
      <c r="C18" s="20">
        <f>IF(B18="","",COUNTIF('Items'!$C$2:$C$13,B18))</f>
        <v/>
      </c>
      <c r="D18" s="21">
        <f>IF(B18="","",SUMIFS('Items'!$O$2:$O$13,'Items'!$C$2:$C$13,B18))</f>
        <v/>
      </c>
    </row>
    <row r="19">
      <c r="B19" s="19">
        <f>IF(INDEX(ItemCatList,6)="","",INDEX(ItemCatList,6))</f>
        <v/>
      </c>
      <c r="C19" s="20">
        <f>IF(B19="","",COUNTIF('Items'!$C$2:$C$13,B19))</f>
        <v/>
      </c>
      <c r="D19" s="21">
        <f>IF(B19="","",SUMIFS('Items'!$O$2:$O$13,'Items'!$C$2:$C$13,B19))</f>
        <v/>
      </c>
    </row>
    <row r="20">
      <c r="B20" s="19">
        <f>IF(INDEX(ItemCatList,7)="","",INDEX(ItemCatList,7))</f>
        <v/>
      </c>
      <c r="C20" s="20">
        <f>IF(B20="","",COUNTIF('Items'!$C$2:$C$13,B20))</f>
        <v/>
      </c>
      <c r="D20" s="21">
        <f>IF(B20="","",SUMIFS('Items'!$O$2:$O$13,'Items'!$C$2:$C$13,B20))</f>
        <v/>
      </c>
    </row>
    <row r="21">
      <c r="B21" s="19">
        <f>IF(INDEX(ItemCatList,8)="","",INDEX(ItemCatList,8))</f>
        <v/>
      </c>
      <c r="C21" s="20">
        <f>IF(B21="","",COUNTIF('Items'!$C$2:$C$13,B21))</f>
        <v/>
      </c>
      <c r="D21" s="21">
        <f>IF(B21="","",SUMIFS('Items'!$O$2:$O$13,'Items'!$C$2:$C$13,B21))</f>
        <v/>
      </c>
    </row>
    <row r="22">
      <c r="B22" s="19">
        <f>IF(INDEX(ItemCatList,9)="","",INDEX(ItemCatList,9))</f>
        <v/>
      </c>
      <c r="C22" s="20">
        <f>IF(B22="","",COUNTIF('Items'!$C$2:$C$13,B22))</f>
        <v/>
      </c>
      <c r="D22" s="21">
        <f>IF(B22="","",SUMIFS('Items'!$O$2:$O$13,'Items'!$C$2:$C$13,B22))</f>
        <v/>
      </c>
    </row>
    <row r="23">
      <c r="B23" s="19">
        <f>IF(INDEX(ItemCatList,10)="","",INDEX(ItemCatList,10))</f>
        <v/>
      </c>
      <c r="C23" s="20">
        <f>IF(B23="","",COUNTIF('Items'!$C$2:$C$13,B23))</f>
        <v/>
      </c>
      <c r="D23" s="21">
        <f>IF(B23="","",SUMIFS('Items'!$O$2:$O$13,'Items'!$C$2:$C$13,B23))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3"/>
  <sheetViews>
    <sheetView tabSelected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16" customWidth="1" min="3" max="3"/>
    <col width="8" customWidth="1" min="4" max="4"/>
    <col width="18" customWidth="1" min="5" max="5"/>
    <col width="12" customWidth="1" min="6" max="6"/>
    <col width="10" customWidth="1" min="7" max="7"/>
    <col width="10" customWidth="1" min="8" max="8"/>
    <col width="10" customWidth="1" min="9" max="9"/>
    <col width="11" customWidth="1" min="10" max="10"/>
    <col width="10" customWidth="1" min="11" max="11"/>
    <col width="11" customWidth="1" min="12" max="12"/>
    <col width="12" customWidth="1" min="13" max="13"/>
    <col width="13" customWidth="1" min="14" max="14"/>
    <col width="13" customWidth="1" min="15" max="15"/>
    <col width="12" customWidth="1" min="16" max="16"/>
  </cols>
  <sheetData>
    <row r="1" ht="32" customHeight="1">
      <c r="A1" s="18" t="inlineStr">
        <is>
          <t>Item code</t>
        </is>
      </c>
      <c r="B1" s="18" t="inlineStr">
        <is>
          <t>Item</t>
        </is>
      </c>
      <c r="C1" s="18" t="inlineStr">
        <is>
          <t>Category</t>
        </is>
      </c>
      <c r="D1" s="18" t="inlineStr">
        <is>
          <t>Unit</t>
        </is>
      </c>
      <c r="E1" s="18" t="inlineStr">
        <is>
          <t>Supplier</t>
        </is>
      </c>
      <c r="F1" s="18" t="inlineStr">
        <is>
          <t>Unit cost €</t>
        </is>
      </c>
      <c r="G1" s="18" t="inlineStr">
        <is>
          <t>Opening stock</t>
        </is>
      </c>
      <c r="H1" s="18" t="inlineStr">
        <is>
          <t>Received</t>
        </is>
      </c>
      <c r="I1" s="18" t="inlineStr">
        <is>
          <t>Issued</t>
        </is>
      </c>
      <c r="J1" s="18" t="inlineStr">
        <is>
          <t>Adjustments</t>
        </is>
      </c>
      <c r="K1" s="18" t="inlineStr">
        <is>
          <t>Current stock</t>
        </is>
      </c>
      <c r="L1" s="18" t="inlineStr">
        <is>
          <t>Reorder level</t>
        </is>
      </c>
      <c r="M1" s="18" t="inlineStr">
        <is>
          <t>Usual order quantity</t>
        </is>
      </c>
      <c r="N1" s="18" t="inlineStr">
        <is>
          <t>Status</t>
        </is>
      </c>
      <c r="O1" s="18" t="inlineStr">
        <is>
          <t>Stock value €</t>
        </is>
      </c>
      <c r="P1" s="18" t="inlineStr">
        <is>
          <t>Reorder list order (helper)</t>
        </is>
      </c>
    </row>
    <row r="2">
      <c r="A2" s="22" t="inlineStr">
        <is>
          <t>MAD-01</t>
        </is>
      </c>
      <c r="B2" s="22" t="inlineStr">
        <is>
          <t>Pine board 2 m</t>
        </is>
      </c>
      <c r="C2" s="22" t="inlineStr">
        <is>
          <t>Raw materials</t>
        </is>
      </c>
      <c r="D2" s="22" t="inlineStr">
        <is>
          <t>pcs</t>
        </is>
      </c>
      <c r="E2" s="22" t="inlineStr">
        <is>
          <t>Madeiras Norte</t>
        </is>
      </c>
      <c r="F2" s="23" t="n">
        <v>8.5</v>
      </c>
      <c r="G2" s="24" t="n">
        <v>40</v>
      </c>
      <c r="H2" s="25">
        <f>IF(A2="","",SUMIFS('Stock movements'!$E$2:$E$13,'Stock movements'!$B$2:$B$13,A2,'Stock movements'!$D$2:$D$13,"Received"))</f>
        <v/>
      </c>
      <c r="I2" s="25">
        <f>IF(A2="","",SUMIFS('Stock movements'!$E$2:$E$13,'Stock movements'!$B$2:$B$13,A2,'Stock movements'!$D$2:$D$13,"Issued"))</f>
        <v/>
      </c>
      <c r="J2" s="25">
        <f>IF(A2="","",SUMIFS('Stock movements'!$E$2:$E$13,'Stock movements'!$B$2:$B$13,A2,'Stock movements'!$D$2:$D$13,"Adjustment"))</f>
        <v/>
      </c>
      <c r="K2" s="25">
        <f>IF(A2="","",N(G2)+H2-I2+J2)</f>
        <v/>
      </c>
      <c r="L2" s="24" t="n">
        <v>20</v>
      </c>
      <c r="M2" s="24" t="n">
        <v>40</v>
      </c>
      <c r="N2" s="26">
        <f>IF(A2="","",IF(K2&lt;=0,"Out of stock",IF(K2&lt;=N(L2),"Reorder","OK")))</f>
        <v/>
      </c>
      <c r="O2" s="27">
        <f>IF(A2="","",MAX(0,K2)*N(F2))</f>
        <v/>
      </c>
      <c r="P2" s="28">
        <f>IF(OR(A2="",N2="OK"),"",COUNTIF($N$2:N2,"Reorder")+COUNTIF($N$2:N2,"Out of stock"))</f>
        <v/>
      </c>
    </row>
    <row r="3">
      <c r="A3" s="22" t="inlineStr">
        <is>
          <t>MAD-02</t>
        </is>
      </c>
      <c r="B3" s="22" t="inlineStr">
        <is>
          <t>Oak board 2 m</t>
        </is>
      </c>
      <c r="C3" s="22" t="inlineStr">
        <is>
          <t>Raw materials</t>
        </is>
      </c>
      <c r="D3" s="22" t="inlineStr">
        <is>
          <t>pcs</t>
        </is>
      </c>
      <c r="E3" s="22" t="inlineStr">
        <is>
          <t>Madeiras Norte</t>
        </is>
      </c>
      <c r="F3" s="23" t="n">
        <v>24</v>
      </c>
      <c r="G3" s="24" t="n">
        <v>12</v>
      </c>
      <c r="H3" s="25">
        <f>IF(A3="","",SUMIFS('Stock movements'!$E$2:$E$13,'Stock movements'!$B$2:$B$13,A3,'Stock movements'!$D$2:$D$13,"Received"))</f>
        <v/>
      </c>
      <c r="I3" s="25">
        <f>IF(A3="","",SUMIFS('Stock movements'!$E$2:$E$13,'Stock movements'!$B$2:$B$13,A3,'Stock movements'!$D$2:$D$13,"Issued"))</f>
        <v/>
      </c>
      <c r="J3" s="25">
        <f>IF(A3="","",SUMIFS('Stock movements'!$E$2:$E$13,'Stock movements'!$B$2:$B$13,A3,'Stock movements'!$D$2:$D$13,"Adjustment"))</f>
        <v/>
      </c>
      <c r="K3" s="25">
        <f>IF(A3="","",N(G3)+H3-I3+J3)</f>
        <v/>
      </c>
      <c r="L3" s="24" t="n">
        <v>8</v>
      </c>
      <c r="M3" s="24" t="n">
        <v>10</v>
      </c>
      <c r="N3" s="26">
        <f>IF(A3="","",IF(K3&lt;=0,"Out of stock",IF(K3&lt;=N(L3),"Reorder","OK")))</f>
        <v/>
      </c>
      <c r="O3" s="27">
        <f>IF(A3="","",MAX(0,K3)*N(F3))</f>
        <v/>
      </c>
      <c r="P3" s="28">
        <f>IF(OR(A3="",N3="OK"),"",COUNTIF($N$2:N3,"Reorder")+COUNTIF($N$2:N3,"Out of stock"))</f>
        <v/>
      </c>
    </row>
    <row r="4">
      <c r="A4" s="22" t="inlineStr">
        <is>
          <t>FER-01</t>
        </is>
      </c>
      <c r="B4" s="22" t="inlineStr">
        <is>
          <t>Wood screws 4x40 (box 200)</t>
        </is>
      </c>
      <c r="C4" s="22" t="inlineStr">
        <is>
          <t>Consumables</t>
        </is>
      </c>
      <c r="D4" s="22" t="inlineStr">
        <is>
          <t>box</t>
        </is>
      </c>
      <c r="E4" s="22" t="inlineStr">
        <is>
          <t>Ferragens Lda</t>
        </is>
      </c>
      <c r="F4" s="23" t="n">
        <v>6.2</v>
      </c>
      <c r="G4" s="24" t="n">
        <v>15</v>
      </c>
      <c r="H4" s="25">
        <f>IF(A4="","",SUMIFS('Stock movements'!$E$2:$E$13,'Stock movements'!$B$2:$B$13,A4,'Stock movements'!$D$2:$D$13,"Received"))</f>
        <v/>
      </c>
      <c r="I4" s="25">
        <f>IF(A4="","",SUMIFS('Stock movements'!$E$2:$E$13,'Stock movements'!$B$2:$B$13,A4,'Stock movements'!$D$2:$D$13,"Issued"))</f>
        <v/>
      </c>
      <c r="J4" s="25">
        <f>IF(A4="","",SUMIFS('Stock movements'!$E$2:$E$13,'Stock movements'!$B$2:$B$13,A4,'Stock movements'!$D$2:$D$13,"Adjustment"))</f>
        <v/>
      </c>
      <c r="K4" s="25">
        <f>IF(A4="","",N(G4)+H4-I4+J4)</f>
        <v/>
      </c>
      <c r="L4" s="24" t="n">
        <v>5</v>
      </c>
      <c r="M4" s="24" t="n">
        <v>10</v>
      </c>
      <c r="N4" s="26">
        <f>IF(A4="","",IF(K4&lt;=0,"Out of stock",IF(K4&lt;=N(L4),"Reorder","OK")))</f>
        <v/>
      </c>
      <c r="O4" s="27">
        <f>IF(A4="","",MAX(0,K4)*N(F4))</f>
        <v/>
      </c>
      <c r="P4" s="28">
        <f>IF(OR(A4="",N4="OK"),"",COUNTIF($N$2:N4,"Reorder")+COUNTIF($N$2:N4,"Out of stock"))</f>
        <v/>
      </c>
    </row>
    <row r="5">
      <c r="A5" s="22" t="inlineStr">
        <is>
          <t>FER-02</t>
        </is>
      </c>
      <c r="B5" s="22" t="inlineStr">
        <is>
          <t>Soft-close hinges</t>
        </is>
      </c>
      <c r="C5" s="22" t="inlineStr">
        <is>
          <t>Raw materials</t>
        </is>
      </c>
      <c r="D5" s="22" t="inlineStr">
        <is>
          <t>pcs</t>
        </is>
      </c>
      <c r="E5" s="22" t="inlineStr">
        <is>
          <t>Ferragens Lda</t>
        </is>
      </c>
      <c r="F5" s="23" t="n">
        <v>3.9</v>
      </c>
      <c r="G5" s="24" t="n">
        <v>30</v>
      </c>
      <c r="H5" s="25">
        <f>IF(A5="","",SUMIFS('Stock movements'!$E$2:$E$13,'Stock movements'!$B$2:$B$13,A5,'Stock movements'!$D$2:$D$13,"Received"))</f>
        <v/>
      </c>
      <c r="I5" s="25">
        <f>IF(A5="","",SUMIFS('Stock movements'!$E$2:$E$13,'Stock movements'!$B$2:$B$13,A5,'Stock movements'!$D$2:$D$13,"Issued"))</f>
        <v/>
      </c>
      <c r="J5" s="25">
        <f>IF(A5="","",SUMIFS('Stock movements'!$E$2:$E$13,'Stock movements'!$B$2:$B$13,A5,'Stock movements'!$D$2:$D$13,"Adjustment"))</f>
        <v/>
      </c>
      <c r="K5" s="25">
        <f>IF(A5="","",N(G5)+H5-I5+J5)</f>
        <v/>
      </c>
      <c r="L5" s="24" t="n">
        <v>20</v>
      </c>
      <c r="M5" s="24" t="n">
        <v>50</v>
      </c>
      <c r="N5" s="26">
        <f>IF(A5="","",IF(K5&lt;=0,"Out of stock",IF(K5&lt;=N(L5),"Reorder","OK")))</f>
        <v/>
      </c>
      <c r="O5" s="27">
        <f>IF(A5="","",MAX(0,K5)*N(F5))</f>
        <v/>
      </c>
      <c r="P5" s="28">
        <f>IF(OR(A5="",N5="OK"),"",COUNTIF($N$2:N5,"Reorder")+COUNTIF($N$2:N5,"Out of stock"))</f>
        <v/>
      </c>
    </row>
    <row r="6">
      <c r="A6" s="22" t="inlineStr">
        <is>
          <t>VER-01</t>
        </is>
      </c>
      <c r="B6" s="22" t="inlineStr">
        <is>
          <t>Varnish 5 L</t>
        </is>
      </c>
      <c r="C6" s="22" t="inlineStr">
        <is>
          <t>Consumables</t>
        </is>
      </c>
      <c r="D6" s="22" t="inlineStr">
        <is>
          <t>pcs</t>
        </is>
      </c>
      <c r="E6" s="22" t="inlineStr">
        <is>
          <t>Tintas Sol</t>
        </is>
      </c>
      <c r="F6" s="23" t="n">
        <v>38</v>
      </c>
      <c r="G6" s="24" t="n">
        <v>4</v>
      </c>
      <c r="H6" s="25">
        <f>IF(A6="","",SUMIFS('Stock movements'!$E$2:$E$13,'Stock movements'!$B$2:$B$13,A6,'Stock movements'!$D$2:$D$13,"Received"))</f>
        <v/>
      </c>
      <c r="I6" s="25">
        <f>IF(A6="","",SUMIFS('Stock movements'!$E$2:$E$13,'Stock movements'!$B$2:$B$13,A6,'Stock movements'!$D$2:$D$13,"Issued"))</f>
        <v/>
      </c>
      <c r="J6" s="25">
        <f>IF(A6="","",SUMIFS('Stock movements'!$E$2:$E$13,'Stock movements'!$B$2:$B$13,A6,'Stock movements'!$D$2:$D$13,"Adjustment"))</f>
        <v/>
      </c>
      <c r="K6" s="25">
        <f>IF(A6="","",N(G6)+H6-I6+J6)</f>
        <v/>
      </c>
      <c r="L6" s="24" t="n">
        <v>2</v>
      </c>
      <c r="M6" s="24" t="n">
        <v>4</v>
      </c>
      <c r="N6" s="26">
        <f>IF(A6="","",IF(K6&lt;=0,"Out of stock",IF(K6&lt;=N(L6),"Reorder","OK")))</f>
        <v/>
      </c>
      <c r="O6" s="27">
        <f>IF(A6="","",MAX(0,K6)*N(F6))</f>
        <v/>
      </c>
      <c r="P6" s="28">
        <f>IF(OR(A6="",N6="OK"),"",COUNTIF($N$2:N6,"Reorder")+COUNTIF($N$2:N6,"Out of stock"))</f>
        <v/>
      </c>
    </row>
    <row r="7">
      <c r="A7" s="22" t="inlineStr">
        <is>
          <t>EMB-01</t>
        </is>
      </c>
      <c r="B7" s="22" t="inlineStr">
        <is>
          <t>Protective film roll</t>
        </is>
      </c>
      <c r="C7" s="22" t="inlineStr">
        <is>
          <t>Packaging</t>
        </is>
      </c>
      <c r="D7" s="22" t="inlineStr">
        <is>
          <t>m</t>
        </is>
      </c>
      <c r="E7" s="22" t="inlineStr">
        <is>
          <t>Embala+</t>
        </is>
      </c>
      <c r="F7" s="23" t="n">
        <v>12</v>
      </c>
      <c r="G7" s="24" t="n">
        <v>6</v>
      </c>
      <c r="H7" s="25">
        <f>IF(A7="","",SUMIFS('Stock movements'!$E$2:$E$13,'Stock movements'!$B$2:$B$13,A7,'Stock movements'!$D$2:$D$13,"Received"))</f>
        <v/>
      </c>
      <c r="I7" s="25">
        <f>IF(A7="","",SUMIFS('Stock movements'!$E$2:$E$13,'Stock movements'!$B$2:$B$13,A7,'Stock movements'!$D$2:$D$13,"Issued"))</f>
        <v/>
      </c>
      <c r="J7" s="25">
        <f>IF(A7="","",SUMIFS('Stock movements'!$E$2:$E$13,'Stock movements'!$B$2:$B$13,A7,'Stock movements'!$D$2:$D$13,"Adjustment"))</f>
        <v/>
      </c>
      <c r="K7" s="25">
        <f>IF(A7="","",N(G7)+H7-I7+J7)</f>
        <v/>
      </c>
      <c r="L7" s="24" t="n">
        <v>3</v>
      </c>
      <c r="M7" s="24" t="n">
        <v>6</v>
      </c>
      <c r="N7" s="26">
        <f>IF(A7="","",IF(K7&lt;=0,"Out of stock",IF(K7&lt;=N(L7),"Reorder","OK")))</f>
        <v/>
      </c>
      <c r="O7" s="27">
        <f>IF(A7="","",MAX(0,K7)*N(F7))</f>
        <v/>
      </c>
      <c r="P7" s="28">
        <f>IF(OR(A7="",N7="OK"),"",COUNTIF($N$2:N7,"Reorder")+COUNTIF($N$2:N7,"Out of stock"))</f>
        <v/>
      </c>
    </row>
    <row r="8">
      <c r="A8" s="22" t="n"/>
      <c r="B8" s="22" t="n"/>
      <c r="C8" s="22" t="n"/>
      <c r="D8" s="22" t="n"/>
      <c r="E8" s="22" t="n"/>
      <c r="F8" s="23" t="n"/>
      <c r="G8" s="24" t="n"/>
      <c r="H8" s="25">
        <f>IF(A8="","",SUMIFS('Stock movements'!$E$2:$E$13,'Stock movements'!$B$2:$B$13,A8,'Stock movements'!$D$2:$D$13,"Received"))</f>
        <v/>
      </c>
      <c r="I8" s="25">
        <f>IF(A8="","",SUMIFS('Stock movements'!$E$2:$E$13,'Stock movements'!$B$2:$B$13,A8,'Stock movements'!$D$2:$D$13,"Issued"))</f>
        <v/>
      </c>
      <c r="J8" s="25">
        <f>IF(A8="","",SUMIFS('Stock movements'!$E$2:$E$13,'Stock movements'!$B$2:$B$13,A8,'Stock movements'!$D$2:$D$13,"Adjustment"))</f>
        <v/>
      </c>
      <c r="K8" s="25">
        <f>IF(A8="","",N(G8)+H8-I8+J8)</f>
        <v/>
      </c>
      <c r="L8" s="24" t="n"/>
      <c r="M8" s="24" t="n"/>
      <c r="N8" s="26">
        <f>IF(A8="","",IF(K8&lt;=0,"Out of stock",IF(K8&lt;=N(L8),"Reorder","OK")))</f>
        <v/>
      </c>
      <c r="O8" s="27">
        <f>IF(A8="","",MAX(0,K8)*N(F8))</f>
        <v/>
      </c>
      <c r="P8" s="28">
        <f>IF(OR(A8="",N8="OK"),"",COUNTIF($N$2:N8,"Reorder")+COUNTIF($N$2:N8,"Out of stock"))</f>
        <v/>
      </c>
    </row>
    <row r="9">
      <c r="A9" s="22" t="n"/>
      <c r="B9" s="22" t="n"/>
      <c r="C9" s="22" t="n"/>
      <c r="D9" s="22" t="n"/>
      <c r="E9" s="22" t="n"/>
      <c r="F9" s="23" t="n"/>
      <c r="G9" s="24" t="n"/>
      <c r="H9" s="25">
        <f>IF(A9="","",SUMIFS('Stock movements'!$E$2:$E$13,'Stock movements'!$B$2:$B$13,A9,'Stock movements'!$D$2:$D$13,"Received"))</f>
        <v/>
      </c>
      <c r="I9" s="25">
        <f>IF(A9="","",SUMIFS('Stock movements'!$E$2:$E$13,'Stock movements'!$B$2:$B$13,A9,'Stock movements'!$D$2:$D$13,"Issued"))</f>
        <v/>
      </c>
      <c r="J9" s="25">
        <f>IF(A9="","",SUMIFS('Stock movements'!$E$2:$E$13,'Stock movements'!$B$2:$B$13,A9,'Stock movements'!$D$2:$D$13,"Adjustment"))</f>
        <v/>
      </c>
      <c r="K9" s="25">
        <f>IF(A9="","",N(G9)+H9-I9+J9)</f>
        <v/>
      </c>
      <c r="L9" s="24" t="n"/>
      <c r="M9" s="24" t="n"/>
      <c r="N9" s="26">
        <f>IF(A9="","",IF(K9&lt;=0,"Out of stock",IF(K9&lt;=N(L9),"Reorder","OK")))</f>
        <v/>
      </c>
      <c r="O9" s="27">
        <f>IF(A9="","",MAX(0,K9)*N(F9))</f>
        <v/>
      </c>
      <c r="P9" s="28">
        <f>IF(OR(A9="",N9="OK"),"",COUNTIF($N$2:N9,"Reorder")+COUNTIF($N$2:N9,"Out of stock"))</f>
        <v/>
      </c>
    </row>
    <row r="10">
      <c r="A10" s="22" t="n"/>
      <c r="B10" s="22" t="n"/>
      <c r="C10" s="22" t="n"/>
      <c r="D10" s="22" t="n"/>
      <c r="E10" s="22" t="n"/>
      <c r="F10" s="23" t="n"/>
      <c r="G10" s="24" t="n"/>
      <c r="H10" s="25">
        <f>IF(A10="","",SUMIFS('Stock movements'!$E$2:$E$13,'Stock movements'!$B$2:$B$13,A10,'Stock movements'!$D$2:$D$13,"Received"))</f>
        <v/>
      </c>
      <c r="I10" s="25">
        <f>IF(A10="","",SUMIFS('Stock movements'!$E$2:$E$13,'Stock movements'!$B$2:$B$13,A10,'Stock movements'!$D$2:$D$13,"Issued"))</f>
        <v/>
      </c>
      <c r="J10" s="25">
        <f>IF(A10="","",SUMIFS('Stock movements'!$E$2:$E$13,'Stock movements'!$B$2:$B$13,A10,'Stock movements'!$D$2:$D$13,"Adjustment"))</f>
        <v/>
      </c>
      <c r="K10" s="25">
        <f>IF(A10="","",N(G10)+H10-I10+J10)</f>
        <v/>
      </c>
      <c r="L10" s="24" t="n"/>
      <c r="M10" s="24" t="n"/>
      <c r="N10" s="26">
        <f>IF(A10="","",IF(K10&lt;=0,"Out of stock",IF(K10&lt;=N(L10),"Reorder","OK")))</f>
        <v/>
      </c>
      <c r="O10" s="27">
        <f>IF(A10="","",MAX(0,K10)*N(F10))</f>
        <v/>
      </c>
      <c r="P10" s="28">
        <f>IF(OR(A10="",N10="OK"),"",COUNTIF($N$2:N10,"Reorder")+COUNTIF($N$2:N10,"Out of stock"))</f>
        <v/>
      </c>
    </row>
    <row r="11">
      <c r="A11" s="22" t="n"/>
      <c r="B11" s="22" t="n"/>
      <c r="C11" s="22" t="n"/>
      <c r="D11" s="22" t="n"/>
      <c r="E11" s="22" t="n"/>
      <c r="F11" s="23" t="n"/>
      <c r="G11" s="24" t="n"/>
      <c r="H11" s="25">
        <f>IF(A11="","",SUMIFS('Stock movements'!$E$2:$E$13,'Stock movements'!$B$2:$B$13,A11,'Stock movements'!$D$2:$D$13,"Received"))</f>
        <v/>
      </c>
      <c r="I11" s="25">
        <f>IF(A11="","",SUMIFS('Stock movements'!$E$2:$E$13,'Stock movements'!$B$2:$B$13,A11,'Stock movements'!$D$2:$D$13,"Issued"))</f>
        <v/>
      </c>
      <c r="J11" s="25">
        <f>IF(A11="","",SUMIFS('Stock movements'!$E$2:$E$13,'Stock movements'!$B$2:$B$13,A11,'Stock movements'!$D$2:$D$13,"Adjustment"))</f>
        <v/>
      </c>
      <c r="K11" s="25">
        <f>IF(A11="","",N(G11)+H11-I11+J11)</f>
        <v/>
      </c>
      <c r="L11" s="24" t="n"/>
      <c r="M11" s="24" t="n"/>
      <c r="N11" s="26">
        <f>IF(A11="","",IF(K11&lt;=0,"Out of stock",IF(K11&lt;=N(L11),"Reorder","OK")))</f>
        <v/>
      </c>
      <c r="O11" s="27">
        <f>IF(A11="","",MAX(0,K11)*N(F11))</f>
        <v/>
      </c>
      <c r="P11" s="28">
        <f>IF(OR(A11="",N11="OK"),"",COUNTIF($N$2:N11,"Reorder")+COUNTIF($N$2:N11,"Out of stock"))</f>
        <v/>
      </c>
    </row>
    <row r="12">
      <c r="A12" s="22" t="n"/>
      <c r="B12" s="22" t="n"/>
      <c r="C12" s="22" t="n"/>
      <c r="D12" s="22" t="n"/>
      <c r="E12" s="22" t="n"/>
      <c r="F12" s="23" t="n"/>
      <c r="G12" s="24" t="n"/>
      <c r="H12" s="25">
        <f>IF(A12="","",SUMIFS('Stock movements'!$E$2:$E$13,'Stock movements'!$B$2:$B$13,A12,'Stock movements'!$D$2:$D$13,"Received"))</f>
        <v/>
      </c>
      <c r="I12" s="25">
        <f>IF(A12="","",SUMIFS('Stock movements'!$E$2:$E$13,'Stock movements'!$B$2:$B$13,A12,'Stock movements'!$D$2:$D$13,"Issued"))</f>
        <v/>
      </c>
      <c r="J12" s="25">
        <f>IF(A12="","",SUMIFS('Stock movements'!$E$2:$E$13,'Stock movements'!$B$2:$B$13,A12,'Stock movements'!$D$2:$D$13,"Adjustment"))</f>
        <v/>
      </c>
      <c r="K12" s="25">
        <f>IF(A12="","",N(G12)+H12-I12+J12)</f>
        <v/>
      </c>
      <c r="L12" s="24" t="n"/>
      <c r="M12" s="24" t="n"/>
      <c r="N12" s="26">
        <f>IF(A12="","",IF(K12&lt;=0,"Out of stock",IF(K12&lt;=N(L12),"Reorder","OK")))</f>
        <v/>
      </c>
      <c r="O12" s="27">
        <f>IF(A12="","",MAX(0,K12)*N(F12))</f>
        <v/>
      </c>
      <c r="P12" s="28">
        <f>IF(OR(A12="",N12="OK"),"",COUNTIF($N$2:N12,"Reorder")+COUNTIF($N$2:N12,"Out of stock"))</f>
        <v/>
      </c>
    </row>
    <row r="13">
      <c r="A13" s="22" t="n"/>
      <c r="B13" s="22" t="n"/>
      <c r="C13" s="22" t="n"/>
      <c r="D13" s="22" t="n"/>
      <c r="E13" s="22" t="n"/>
      <c r="F13" s="23" t="n"/>
      <c r="G13" s="24" t="n"/>
      <c r="H13" s="25">
        <f>IF(A13="","",SUMIFS('Stock movements'!$E$2:$E$13,'Stock movements'!$B$2:$B$13,A13,'Stock movements'!$D$2:$D$13,"Received"))</f>
        <v/>
      </c>
      <c r="I13" s="25">
        <f>IF(A13="","",SUMIFS('Stock movements'!$E$2:$E$13,'Stock movements'!$B$2:$B$13,A13,'Stock movements'!$D$2:$D$13,"Issued"))</f>
        <v/>
      </c>
      <c r="J13" s="25">
        <f>IF(A13="","",SUMIFS('Stock movements'!$E$2:$E$13,'Stock movements'!$B$2:$B$13,A13,'Stock movements'!$D$2:$D$13,"Adjustment"))</f>
        <v/>
      </c>
      <c r="K13" s="25">
        <f>IF(A13="","",N(G13)+H13-I13+J13)</f>
        <v/>
      </c>
      <c r="L13" s="24" t="n"/>
      <c r="M13" s="24" t="n"/>
      <c r="N13" s="26">
        <f>IF(A13="","",IF(K13&lt;=0,"Out of stock",IF(K13&lt;=N(L13),"Reorder","OK")))</f>
        <v/>
      </c>
      <c r="O13" s="27">
        <f>IF(A13="","",MAX(0,K13)*N(F13))</f>
        <v/>
      </c>
      <c r="P13" s="28">
        <f>IF(OR(A13="",N13="OK"),"",COUNTIF($N$2:N13,"Reorder")+COUNTIF($N$2:N13,"Out of stock"))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N2:N13">
    <cfRule type="cellIs" priority="1" operator="equal" dxfId="0">
      <formula>"Out of stock"</formula>
    </cfRule>
    <cfRule type="cellIs" priority="2" operator="equal" dxfId="1">
      <formula>"Reorder"</formula>
    </cfRule>
  </conditionalFormatting>
  <dataValidations count="6">
    <dataValidation sqref="C2:C13" showDropDown="0" showInputMessage="0" showErrorMessage="1" allowBlank="1" errorTitle="Not in the list" error="Choose a value from the list (edit lists in Settings)." type="list">
      <formula1>=ItemCatList</formula1>
    </dataValidation>
    <dataValidation sqref="D2:D13" showDropDown="0" showInputMessage="0" showErrorMessage="1" allowBlank="1" errorTitle="Not in the list" error="Choose a value from the list (edit lists in Settings)." type="list">
      <formula1>=UnitList</formula1>
    </dataValidation>
    <dataValidation sqref="F2:F13" showDropDown="0" showInputMessage="0" showErrorMessage="1" allowBlank="1" error="Enter a number." type="decimal" operator="greaterThanOrEqual">
      <formula1>0</formula1>
    </dataValidation>
    <dataValidation sqref="G2:G13" showDropDown="0" showInputMessage="0" showErrorMessage="1" allowBlank="1" error="Enter a number." type="decimal" operator="between">
      <formula1>-1000000000</formula1>
      <formula2>1000000000</formula2>
    </dataValidation>
    <dataValidation sqref="L2:L13" showDropDown="0" showInputMessage="0" showErrorMessage="1" allowBlank="1" error="Enter a number." type="decimal" operator="greaterThanOrEqual">
      <formula1>0</formula1>
    </dataValidation>
    <dataValidation sqref="M2:M13" showDropDown="0" showInputMessage="0" showErrorMessage="1" allowBlank="1" error="Enter a number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28" customWidth="1" min="3" max="3"/>
    <col width="12" customWidth="1" min="4" max="4"/>
    <col width="16" customWidth="1" min="5" max="5"/>
    <col width="16" customWidth="1" min="6" max="6"/>
    <col width="26" customWidth="1" min="7" max="7"/>
  </cols>
  <sheetData>
    <row r="1" ht="32" customHeight="1">
      <c r="A1" s="18" t="inlineStr">
        <is>
          <t>Date</t>
        </is>
      </c>
      <c r="B1" s="18" t="inlineStr">
        <is>
          <t>Item code</t>
        </is>
      </c>
      <c r="C1" s="18" t="inlineStr">
        <is>
          <t>Item</t>
        </is>
      </c>
      <c r="D1" s="18" t="inlineStr">
        <is>
          <t>Type</t>
        </is>
      </c>
      <c r="E1" s="18" t="inlineStr">
        <is>
          <t>Quantity (adjustments can be negative)</t>
        </is>
      </c>
      <c r="F1" s="18" t="inlineStr">
        <is>
          <t>Reference</t>
        </is>
      </c>
      <c r="G1" s="18" t="inlineStr">
        <is>
          <t>Notes</t>
        </is>
      </c>
    </row>
    <row r="2">
      <c r="A2" s="29" t="n">
        <v>46397</v>
      </c>
      <c r="B2" s="22" t="inlineStr">
        <is>
          <t>MAD-01</t>
        </is>
      </c>
      <c r="C2" s="26">
        <f>IF(B2="","",IFERROR(INDEX('Items'!$B$2:$B$13,MATCH(B2,'Items'!$A$2:$A$13,0)),"Unknown item code"))</f>
        <v/>
      </c>
      <c r="D2" s="22" t="inlineStr">
        <is>
          <t>Received</t>
        </is>
      </c>
      <c r="E2" s="24" t="n">
        <v>30</v>
      </c>
      <c r="F2" s="22" t="inlineStr">
        <is>
          <t>FT A/381</t>
        </is>
      </c>
      <c r="G2" s="22" t="n"/>
    </row>
    <row r="3">
      <c r="A3" s="29" t="n">
        <v>46409</v>
      </c>
      <c r="B3" s="22" t="inlineStr">
        <is>
          <t>MAD-01</t>
        </is>
      </c>
      <c r="C3" s="26">
        <f>IF(B3="","",IFERROR(INDEX('Items'!$B$2:$B$13,MATCH(B3,'Items'!$A$2:$A$13,0)),"Unknown item code"))</f>
        <v/>
      </c>
      <c r="D3" s="22" t="inlineStr">
        <is>
          <t>Issued</t>
        </is>
      </c>
      <c r="E3" s="24" t="n">
        <v>24</v>
      </c>
      <c r="F3" s="22" t="inlineStr">
        <is>
          <t>J-001</t>
        </is>
      </c>
      <c r="G3" s="22" t="n"/>
    </row>
    <row r="4">
      <c r="A4" s="29" t="n">
        <v>46409</v>
      </c>
      <c r="B4" s="22" t="inlineStr">
        <is>
          <t>FER-02</t>
        </is>
      </c>
      <c r="C4" s="26">
        <f>IF(B4="","",IFERROR(INDEX('Items'!$B$2:$B$13,MATCH(B4,'Items'!$A$2:$A$13,0)),"Unknown item code"))</f>
        <v/>
      </c>
      <c r="D4" s="22" t="inlineStr">
        <is>
          <t>Issued</t>
        </is>
      </c>
      <c r="E4" s="24" t="n">
        <v>12</v>
      </c>
      <c r="F4" s="22" t="inlineStr">
        <is>
          <t>J-001</t>
        </is>
      </c>
      <c r="G4" s="22" t="n"/>
    </row>
    <row r="5">
      <c r="A5" s="29" t="n">
        <v>46410</v>
      </c>
      <c r="B5" s="22" t="inlineStr">
        <is>
          <t>VER-01</t>
        </is>
      </c>
      <c r="C5" s="26">
        <f>IF(B5="","",IFERROR(INDEX('Items'!$B$2:$B$13,MATCH(B5,'Items'!$A$2:$A$13,0)),"Unknown item code"))</f>
        <v/>
      </c>
      <c r="D5" s="22" t="inlineStr">
        <is>
          <t>Issued</t>
        </is>
      </c>
      <c r="E5" s="24" t="n">
        <v>2</v>
      </c>
      <c r="F5" s="22" t="inlineStr">
        <is>
          <t>J-001</t>
        </is>
      </c>
      <c r="G5" s="22" t="n"/>
    </row>
    <row r="6">
      <c r="A6" s="29" t="n">
        <v>46422</v>
      </c>
      <c r="B6" s="22" t="inlineStr">
        <is>
          <t>FER-01</t>
        </is>
      </c>
      <c r="C6" s="26">
        <f>IF(B6="","",IFERROR(INDEX('Items'!$B$2:$B$13,MATCH(B6,'Items'!$A$2:$A$13,0)),"Unknown item code"))</f>
        <v/>
      </c>
      <c r="D6" s="22" t="inlineStr">
        <is>
          <t>Issued</t>
        </is>
      </c>
      <c r="E6" s="24" t="n">
        <v>11</v>
      </c>
      <c r="F6" s="22" t="inlineStr">
        <is>
          <t>J-002</t>
        </is>
      </c>
      <c r="G6" s="22" t="n"/>
    </row>
    <row r="7">
      <c r="A7" s="29" t="n">
        <v>46438</v>
      </c>
      <c r="B7" s="22" t="inlineStr">
        <is>
          <t>MAD-02</t>
        </is>
      </c>
      <c r="C7" s="26">
        <f>IF(B7="","",IFERROR(INDEX('Items'!$B$2:$B$13,MATCH(B7,'Items'!$A$2:$A$13,0)),"Unknown item code"))</f>
        <v/>
      </c>
      <c r="D7" s="22" t="inlineStr">
        <is>
          <t>Issued</t>
        </is>
      </c>
      <c r="E7" s="24" t="n">
        <v>6</v>
      </c>
      <c r="F7" s="22" t="inlineStr">
        <is>
          <t>J-001</t>
        </is>
      </c>
      <c r="G7" s="22" t="n"/>
    </row>
    <row r="8">
      <c r="A8" s="29" t="n">
        <v>46447</v>
      </c>
      <c r="B8" s="22" t="inlineStr">
        <is>
          <t>EMB-01</t>
        </is>
      </c>
      <c r="C8" s="26">
        <f>IF(B8="","",IFERROR(INDEX('Items'!$B$2:$B$13,MATCH(B8,'Items'!$A$2:$A$13,0)),"Unknown item code"))</f>
        <v/>
      </c>
      <c r="D8" s="22" t="inlineStr">
        <is>
          <t>Adjustment</t>
        </is>
      </c>
      <c r="E8" s="24" t="n">
        <v>-1</v>
      </c>
      <c r="F8" s="22" t="inlineStr">
        <is>
          <t>Damaged roll</t>
        </is>
      </c>
      <c r="G8" s="22" t="n"/>
    </row>
    <row r="9">
      <c r="A9" s="29" t="n">
        <v>46462</v>
      </c>
      <c r="B9" s="22" t="inlineStr">
        <is>
          <t>MAD-01</t>
        </is>
      </c>
      <c r="C9" s="26">
        <f>IF(B9="","",IFERROR(INDEX('Items'!$B$2:$B$13,MATCH(B9,'Items'!$A$2:$A$13,0)),"Unknown item code"))</f>
        <v/>
      </c>
      <c r="D9" s="22" t="inlineStr">
        <is>
          <t>Issued</t>
        </is>
      </c>
      <c r="E9" s="24" t="n">
        <v>30</v>
      </c>
      <c r="F9" s="22" t="inlineStr">
        <is>
          <t>J-003</t>
        </is>
      </c>
      <c r="G9" s="22" t="n"/>
    </row>
    <row r="10">
      <c r="A10" s="29" t="n"/>
      <c r="B10" s="22" t="n"/>
      <c r="C10" s="26">
        <f>IF(B10="","",IFERROR(INDEX('Items'!$B$2:$B$13,MATCH(B10,'Items'!$A$2:$A$13,0)),"Unknown item code"))</f>
        <v/>
      </c>
      <c r="D10" s="22" t="n"/>
      <c r="E10" s="24" t="n"/>
      <c r="F10" s="22" t="n"/>
      <c r="G10" s="22" t="n"/>
    </row>
    <row r="11">
      <c r="A11" s="29" t="n"/>
      <c r="B11" s="22" t="n"/>
      <c r="C11" s="26">
        <f>IF(B11="","",IFERROR(INDEX('Items'!$B$2:$B$13,MATCH(B11,'Items'!$A$2:$A$13,0)),"Unknown item code"))</f>
        <v/>
      </c>
      <c r="D11" s="22" t="n"/>
      <c r="E11" s="24" t="n"/>
      <c r="F11" s="22" t="n"/>
      <c r="G11" s="22" t="n"/>
    </row>
    <row r="12">
      <c r="A12" s="29" t="n"/>
      <c r="B12" s="22" t="n"/>
      <c r="C12" s="26">
        <f>IF(B12="","",IFERROR(INDEX('Items'!$B$2:$B$13,MATCH(B12,'Items'!$A$2:$A$13,0)),"Unknown item code"))</f>
        <v/>
      </c>
      <c r="D12" s="22" t="n"/>
      <c r="E12" s="24" t="n"/>
      <c r="F12" s="22" t="n"/>
      <c r="G12" s="22" t="n"/>
    </row>
    <row r="13">
      <c r="A13" s="29" t="n"/>
      <c r="B13" s="22" t="n"/>
      <c r="C13" s="26">
        <f>IF(B13="","",IFERROR(INDEX('Items'!$B$2:$B$13,MATCH(B13,'Items'!$A$2:$A$13,0)),"Unknown item code"))</f>
        <v/>
      </c>
      <c r="D13" s="22" t="n"/>
      <c r="E13" s="24" t="n"/>
      <c r="F13" s="22" t="n"/>
      <c r="G13" s="2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C2:C13">
    <cfRule type="cellIs" priority="1" operator="equal" dxfId="0">
      <formula>"Unknown item code"</formula>
    </cfRule>
  </conditionalFormatting>
  <dataValidations count="3">
    <dataValidation sqref="B2:B13" showDropDown="0" showInputMessage="0" showErrorMessage="1" allowBlank="1" errorTitle="Not in the list" error="Choose a value from the list (edit lists in Settings)." type="list">
      <formula1>='Items'!$A$2:$A$13</formula1>
    </dataValidation>
    <dataValidation sqref="D2:D13" showDropDown="0" showInputMessage="0" showErrorMessage="1" allowBlank="1" errorTitle="Not in the list" error="Choose a value from the list (edit lists in Settings)." type="list">
      <formula1>=MoveList</formula1>
    </dataValidation>
    <dataValidation sqref="E2:E13" showDropDown="0" showInputMessage="0" showErrorMessage="1" allowBlank="1" error="Enter a number." type="decimal" operator="between">
      <formula1>-1000000000</formula1>
      <formula2>1000000000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4"/>
  <sheetViews>
    <sheetView showGridLines="0" tabSelected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28" customWidth="1" min="3" max="3"/>
    <col width="18" customWidth="1" min="4" max="4"/>
    <col width="11" customWidth="1" min="5" max="5"/>
    <col width="12" customWidth="1" min="6" max="6"/>
    <col width="12" customWidth="1" min="7" max="7"/>
    <col width="14" customWidth="1" min="8" max="8"/>
    <col width="13" customWidth="1" min="9" max="9"/>
  </cols>
  <sheetData>
    <row r="1">
      <c r="A1" s="1" t="inlineStr">
        <is>
          <t>Reorder list</t>
        </is>
      </c>
    </row>
    <row r="2">
      <c r="A2" s="3" t="inlineStr">
        <is>
          <t>Every item at or below its reorder level. Fills itself from the Items sheet.</t>
        </is>
      </c>
    </row>
    <row r="4" ht="32" customHeight="1">
      <c r="A4" s="18" t="inlineStr">
        <is>
          <t>#</t>
        </is>
      </c>
      <c r="B4" s="18" t="inlineStr">
        <is>
          <t>Item code</t>
        </is>
      </c>
      <c r="C4" s="18" t="inlineStr">
        <is>
          <t>Item</t>
        </is>
      </c>
      <c r="D4" s="18" t="inlineStr">
        <is>
          <t>Supplier</t>
        </is>
      </c>
      <c r="E4" s="18" t="inlineStr">
        <is>
          <t>Current stock</t>
        </is>
      </c>
      <c r="F4" s="18" t="inlineStr">
        <is>
          <t>Reorder level</t>
        </is>
      </c>
      <c r="G4" s="18" t="inlineStr">
        <is>
          <t>Suggested order</t>
        </is>
      </c>
      <c r="H4" s="18" t="inlineStr">
        <is>
          <t>Estimated cost €</t>
        </is>
      </c>
      <c r="I4" s="18" t="inlineStr">
        <is>
          <t>Status</t>
        </is>
      </c>
    </row>
    <row r="5">
      <c r="A5" s="3" t="n">
        <v>1</v>
      </c>
      <c r="B5" s="30">
        <f>IF($A5&gt;MAX('Items'!$P$2:$P$13),"",INDEX('Items'!$A$2:$A$13,MATCH($A5,'Items'!$P$2:$P$13,0)))</f>
        <v/>
      </c>
      <c r="C5" s="30">
        <f>IF($A5&gt;MAX('Items'!$P$2:$P$13),"",INDEX('Items'!$B$2:$B$13,MATCH($A5,'Items'!$P$2:$P$13,0)))</f>
        <v/>
      </c>
      <c r="D5" s="30">
        <f>IF($A5&gt;MAX('Items'!$P$2:$P$13),"",INDEX('Items'!$E$2:$E$13,MATCH($A5,'Items'!$P$2:$P$13,0)))</f>
        <v/>
      </c>
      <c r="E5" s="31">
        <f>IF($A5&gt;MAX('Items'!$P$2:$P$13),"",INDEX('Items'!$K$2:$K$13,MATCH($A5,'Items'!$P$2:$P$13,0)))</f>
        <v/>
      </c>
      <c r="F5" s="31">
        <f>IF($A5&gt;MAX('Items'!$P$2:$P$13),"",INDEX('Items'!$L$2:$L$13,MATCH($A5,'Items'!$P$2:$P$13,0)))</f>
        <v/>
      </c>
      <c r="G5" s="31">
        <f>IF(B5="","",MAX(N(INDEX('Items'!$M$2:$M$13,MATCH($A5,'Items'!$P$2:$P$13,0))),N(F5)-E5))</f>
        <v/>
      </c>
      <c r="H5" s="32">
        <f>IF(B5="","",G5*N(INDEX('Items'!$F$2:$F$13,MATCH($A5,'Items'!$P$2:$P$13,0))))</f>
        <v/>
      </c>
      <c r="I5" s="30">
        <f>IF($A5&gt;MAX('Items'!$P$2:$P$13),"",INDEX('Items'!$N$2:$N$13,MATCH($A5,'Items'!$P$2:$P$13,0)))</f>
        <v/>
      </c>
    </row>
    <row r="6">
      <c r="A6" s="3" t="n">
        <v>2</v>
      </c>
      <c r="B6" s="30">
        <f>IF($A6&gt;MAX('Items'!$P$2:$P$13),"",INDEX('Items'!$A$2:$A$13,MATCH($A6,'Items'!$P$2:$P$13,0)))</f>
        <v/>
      </c>
      <c r="C6" s="30">
        <f>IF($A6&gt;MAX('Items'!$P$2:$P$13),"",INDEX('Items'!$B$2:$B$13,MATCH($A6,'Items'!$P$2:$P$13,0)))</f>
        <v/>
      </c>
      <c r="D6" s="30">
        <f>IF($A6&gt;MAX('Items'!$P$2:$P$13),"",INDEX('Items'!$E$2:$E$13,MATCH($A6,'Items'!$P$2:$P$13,0)))</f>
        <v/>
      </c>
      <c r="E6" s="31">
        <f>IF($A6&gt;MAX('Items'!$P$2:$P$13),"",INDEX('Items'!$K$2:$K$13,MATCH($A6,'Items'!$P$2:$P$13,0)))</f>
        <v/>
      </c>
      <c r="F6" s="31">
        <f>IF($A6&gt;MAX('Items'!$P$2:$P$13),"",INDEX('Items'!$L$2:$L$13,MATCH($A6,'Items'!$P$2:$P$13,0)))</f>
        <v/>
      </c>
      <c r="G6" s="31">
        <f>IF(B6="","",MAX(N(INDEX('Items'!$M$2:$M$13,MATCH($A6,'Items'!$P$2:$P$13,0))),N(F6)-E6))</f>
        <v/>
      </c>
      <c r="H6" s="32">
        <f>IF(B6="","",G6*N(INDEX('Items'!$F$2:$F$13,MATCH($A6,'Items'!$P$2:$P$13,0))))</f>
        <v/>
      </c>
      <c r="I6" s="30">
        <f>IF($A6&gt;MAX('Items'!$P$2:$P$13),"",INDEX('Items'!$N$2:$N$13,MATCH($A6,'Items'!$P$2:$P$13,0)))</f>
        <v/>
      </c>
    </row>
    <row r="7">
      <c r="A7" s="3" t="n">
        <v>3</v>
      </c>
      <c r="B7" s="30">
        <f>IF($A7&gt;MAX('Items'!$P$2:$P$13),"",INDEX('Items'!$A$2:$A$13,MATCH($A7,'Items'!$P$2:$P$13,0)))</f>
        <v/>
      </c>
      <c r="C7" s="30">
        <f>IF($A7&gt;MAX('Items'!$P$2:$P$13),"",INDEX('Items'!$B$2:$B$13,MATCH($A7,'Items'!$P$2:$P$13,0)))</f>
        <v/>
      </c>
      <c r="D7" s="30">
        <f>IF($A7&gt;MAX('Items'!$P$2:$P$13),"",INDEX('Items'!$E$2:$E$13,MATCH($A7,'Items'!$P$2:$P$13,0)))</f>
        <v/>
      </c>
      <c r="E7" s="31">
        <f>IF($A7&gt;MAX('Items'!$P$2:$P$13),"",INDEX('Items'!$K$2:$K$13,MATCH($A7,'Items'!$P$2:$P$13,0)))</f>
        <v/>
      </c>
      <c r="F7" s="31">
        <f>IF($A7&gt;MAX('Items'!$P$2:$P$13),"",INDEX('Items'!$L$2:$L$13,MATCH($A7,'Items'!$P$2:$P$13,0)))</f>
        <v/>
      </c>
      <c r="G7" s="31">
        <f>IF(B7="","",MAX(N(INDEX('Items'!$M$2:$M$13,MATCH($A7,'Items'!$P$2:$P$13,0))),N(F7)-E7))</f>
        <v/>
      </c>
      <c r="H7" s="32">
        <f>IF(B7="","",G7*N(INDEX('Items'!$F$2:$F$13,MATCH($A7,'Items'!$P$2:$P$13,0))))</f>
        <v/>
      </c>
      <c r="I7" s="30">
        <f>IF($A7&gt;MAX('Items'!$P$2:$P$13),"",INDEX('Items'!$N$2:$N$13,MATCH($A7,'Items'!$P$2:$P$13,0)))</f>
        <v/>
      </c>
    </row>
    <row r="8">
      <c r="A8" s="3" t="n">
        <v>4</v>
      </c>
      <c r="B8" s="30">
        <f>IF($A8&gt;MAX('Items'!$P$2:$P$13),"",INDEX('Items'!$A$2:$A$13,MATCH($A8,'Items'!$P$2:$P$13,0)))</f>
        <v/>
      </c>
      <c r="C8" s="30">
        <f>IF($A8&gt;MAX('Items'!$P$2:$P$13),"",INDEX('Items'!$B$2:$B$13,MATCH($A8,'Items'!$P$2:$P$13,0)))</f>
        <v/>
      </c>
      <c r="D8" s="30">
        <f>IF($A8&gt;MAX('Items'!$P$2:$P$13),"",INDEX('Items'!$E$2:$E$13,MATCH($A8,'Items'!$P$2:$P$13,0)))</f>
        <v/>
      </c>
      <c r="E8" s="31">
        <f>IF($A8&gt;MAX('Items'!$P$2:$P$13),"",INDEX('Items'!$K$2:$K$13,MATCH($A8,'Items'!$P$2:$P$13,0)))</f>
        <v/>
      </c>
      <c r="F8" s="31">
        <f>IF($A8&gt;MAX('Items'!$P$2:$P$13),"",INDEX('Items'!$L$2:$L$13,MATCH($A8,'Items'!$P$2:$P$13,0)))</f>
        <v/>
      </c>
      <c r="G8" s="31">
        <f>IF(B8="","",MAX(N(INDEX('Items'!$M$2:$M$13,MATCH($A8,'Items'!$P$2:$P$13,0))),N(F8)-E8))</f>
        <v/>
      </c>
      <c r="H8" s="32">
        <f>IF(B8="","",G8*N(INDEX('Items'!$F$2:$F$13,MATCH($A8,'Items'!$P$2:$P$13,0))))</f>
        <v/>
      </c>
      <c r="I8" s="30">
        <f>IF($A8&gt;MAX('Items'!$P$2:$P$13),"",INDEX('Items'!$N$2:$N$13,MATCH($A8,'Items'!$P$2:$P$13,0)))</f>
        <v/>
      </c>
    </row>
    <row r="9">
      <c r="A9" s="3" t="n">
        <v>5</v>
      </c>
      <c r="B9" s="30">
        <f>IF($A9&gt;MAX('Items'!$P$2:$P$13),"",INDEX('Items'!$A$2:$A$13,MATCH($A9,'Items'!$P$2:$P$13,0)))</f>
        <v/>
      </c>
      <c r="C9" s="30">
        <f>IF($A9&gt;MAX('Items'!$P$2:$P$13),"",INDEX('Items'!$B$2:$B$13,MATCH($A9,'Items'!$P$2:$P$13,0)))</f>
        <v/>
      </c>
      <c r="D9" s="30">
        <f>IF($A9&gt;MAX('Items'!$P$2:$P$13),"",INDEX('Items'!$E$2:$E$13,MATCH($A9,'Items'!$P$2:$P$13,0)))</f>
        <v/>
      </c>
      <c r="E9" s="31">
        <f>IF($A9&gt;MAX('Items'!$P$2:$P$13),"",INDEX('Items'!$K$2:$K$13,MATCH($A9,'Items'!$P$2:$P$13,0)))</f>
        <v/>
      </c>
      <c r="F9" s="31">
        <f>IF($A9&gt;MAX('Items'!$P$2:$P$13),"",INDEX('Items'!$L$2:$L$13,MATCH($A9,'Items'!$P$2:$P$13,0)))</f>
        <v/>
      </c>
      <c r="G9" s="31">
        <f>IF(B9="","",MAX(N(INDEX('Items'!$M$2:$M$13,MATCH($A9,'Items'!$P$2:$P$13,0))),N(F9)-E9))</f>
        <v/>
      </c>
      <c r="H9" s="32">
        <f>IF(B9="","",G9*N(INDEX('Items'!$F$2:$F$13,MATCH($A9,'Items'!$P$2:$P$13,0))))</f>
        <v/>
      </c>
      <c r="I9" s="30">
        <f>IF($A9&gt;MAX('Items'!$P$2:$P$13),"",INDEX('Items'!$N$2:$N$13,MATCH($A9,'Items'!$P$2:$P$13,0)))</f>
        <v/>
      </c>
    </row>
    <row r="10">
      <c r="A10" s="3" t="n">
        <v>6</v>
      </c>
      <c r="B10" s="30">
        <f>IF($A10&gt;MAX('Items'!$P$2:$P$13),"",INDEX('Items'!$A$2:$A$13,MATCH($A10,'Items'!$P$2:$P$13,0)))</f>
        <v/>
      </c>
      <c r="C10" s="30">
        <f>IF($A10&gt;MAX('Items'!$P$2:$P$13),"",INDEX('Items'!$B$2:$B$13,MATCH($A10,'Items'!$P$2:$P$13,0)))</f>
        <v/>
      </c>
      <c r="D10" s="30">
        <f>IF($A10&gt;MAX('Items'!$P$2:$P$13),"",INDEX('Items'!$E$2:$E$13,MATCH($A10,'Items'!$P$2:$P$13,0)))</f>
        <v/>
      </c>
      <c r="E10" s="31">
        <f>IF($A10&gt;MAX('Items'!$P$2:$P$13),"",INDEX('Items'!$K$2:$K$13,MATCH($A10,'Items'!$P$2:$P$13,0)))</f>
        <v/>
      </c>
      <c r="F10" s="31">
        <f>IF($A10&gt;MAX('Items'!$P$2:$P$13),"",INDEX('Items'!$L$2:$L$13,MATCH($A10,'Items'!$P$2:$P$13,0)))</f>
        <v/>
      </c>
      <c r="G10" s="31">
        <f>IF(B10="","",MAX(N(INDEX('Items'!$M$2:$M$13,MATCH($A10,'Items'!$P$2:$P$13,0))),N(F10)-E10))</f>
        <v/>
      </c>
      <c r="H10" s="32">
        <f>IF(B10="","",G10*N(INDEX('Items'!$F$2:$F$13,MATCH($A10,'Items'!$P$2:$P$13,0))))</f>
        <v/>
      </c>
      <c r="I10" s="30">
        <f>IF($A10&gt;MAX('Items'!$P$2:$P$13),"",INDEX('Items'!$N$2:$N$13,MATCH($A10,'Items'!$P$2:$P$13,0)))</f>
        <v/>
      </c>
    </row>
    <row r="11">
      <c r="A11" s="3" t="n">
        <v>7</v>
      </c>
      <c r="B11" s="30">
        <f>IF($A11&gt;MAX('Items'!$P$2:$P$13),"",INDEX('Items'!$A$2:$A$13,MATCH($A11,'Items'!$P$2:$P$13,0)))</f>
        <v/>
      </c>
      <c r="C11" s="30">
        <f>IF($A11&gt;MAX('Items'!$P$2:$P$13),"",INDEX('Items'!$B$2:$B$13,MATCH($A11,'Items'!$P$2:$P$13,0)))</f>
        <v/>
      </c>
      <c r="D11" s="30">
        <f>IF($A11&gt;MAX('Items'!$P$2:$P$13),"",INDEX('Items'!$E$2:$E$13,MATCH($A11,'Items'!$P$2:$P$13,0)))</f>
        <v/>
      </c>
      <c r="E11" s="31">
        <f>IF($A11&gt;MAX('Items'!$P$2:$P$13),"",INDEX('Items'!$K$2:$K$13,MATCH($A11,'Items'!$P$2:$P$13,0)))</f>
        <v/>
      </c>
      <c r="F11" s="31">
        <f>IF($A11&gt;MAX('Items'!$P$2:$P$13),"",INDEX('Items'!$L$2:$L$13,MATCH($A11,'Items'!$P$2:$P$13,0)))</f>
        <v/>
      </c>
      <c r="G11" s="31">
        <f>IF(B11="","",MAX(N(INDEX('Items'!$M$2:$M$13,MATCH($A11,'Items'!$P$2:$P$13,0))),N(F11)-E11))</f>
        <v/>
      </c>
      <c r="H11" s="32">
        <f>IF(B11="","",G11*N(INDEX('Items'!$F$2:$F$13,MATCH($A11,'Items'!$P$2:$P$13,0))))</f>
        <v/>
      </c>
      <c r="I11" s="30">
        <f>IF($A11&gt;MAX('Items'!$P$2:$P$13),"",INDEX('Items'!$N$2:$N$13,MATCH($A11,'Items'!$P$2:$P$13,0)))</f>
        <v/>
      </c>
    </row>
    <row r="12">
      <c r="A12" s="3" t="n">
        <v>8</v>
      </c>
      <c r="B12" s="30">
        <f>IF($A12&gt;MAX('Items'!$P$2:$P$13),"",INDEX('Items'!$A$2:$A$13,MATCH($A12,'Items'!$P$2:$P$13,0)))</f>
        <v/>
      </c>
      <c r="C12" s="30">
        <f>IF($A12&gt;MAX('Items'!$P$2:$P$13),"",INDEX('Items'!$B$2:$B$13,MATCH($A12,'Items'!$P$2:$P$13,0)))</f>
        <v/>
      </c>
      <c r="D12" s="30">
        <f>IF($A12&gt;MAX('Items'!$P$2:$P$13),"",INDEX('Items'!$E$2:$E$13,MATCH($A12,'Items'!$P$2:$P$13,0)))</f>
        <v/>
      </c>
      <c r="E12" s="31">
        <f>IF($A12&gt;MAX('Items'!$P$2:$P$13),"",INDEX('Items'!$K$2:$K$13,MATCH($A12,'Items'!$P$2:$P$13,0)))</f>
        <v/>
      </c>
      <c r="F12" s="31">
        <f>IF($A12&gt;MAX('Items'!$P$2:$P$13),"",INDEX('Items'!$L$2:$L$13,MATCH($A12,'Items'!$P$2:$P$13,0)))</f>
        <v/>
      </c>
      <c r="G12" s="31">
        <f>IF(B12="","",MAX(N(INDEX('Items'!$M$2:$M$13,MATCH($A12,'Items'!$P$2:$P$13,0))),N(F12)-E12))</f>
        <v/>
      </c>
      <c r="H12" s="32">
        <f>IF(B12="","",G12*N(INDEX('Items'!$F$2:$F$13,MATCH($A12,'Items'!$P$2:$P$13,0))))</f>
        <v/>
      </c>
      <c r="I12" s="30">
        <f>IF($A12&gt;MAX('Items'!$P$2:$P$13),"",INDEX('Items'!$N$2:$N$13,MATCH($A12,'Items'!$P$2:$P$13,0)))</f>
        <v/>
      </c>
    </row>
    <row r="13">
      <c r="A13" s="3" t="n">
        <v>9</v>
      </c>
      <c r="B13" s="30">
        <f>IF($A13&gt;MAX('Items'!$P$2:$P$13),"",INDEX('Items'!$A$2:$A$13,MATCH($A13,'Items'!$P$2:$P$13,0)))</f>
        <v/>
      </c>
      <c r="C13" s="30">
        <f>IF($A13&gt;MAX('Items'!$P$2:$P$13),"",INDEX('Items'!$B$2:$B$13,MATCH($A13,'Items'!$P$2:$P$13,0)))</f>
        <v/>
      </c>
      <c r="D13" s="30">
        <f>IF($A13&gt;MAX('Items'!$P$2:$P$13),"",INDEX('Items'!$E$2:$E$13,MATCH($A13,'Items'!$P$2:$P$13,0)))</f>
        <v/>
      </c>
      <c r="E13" s="31">
        <f>IF($A13&gt;MAX('Items'!$P$2:$P$13),"",INDEX('Items'!$K$2:$K$13,MATCH($A13,'Items'!$P$2:$P$13,0)))</f>
        <v/>
      </c>
      <c r="F13" s="31">
        <f>IF($A13&gt;MAX('Items'!$P$2:$P$13),"",INDEX('Items'!$L$2:$L$13,MATCH($A13,'Items'!$P$2:$P$13,0)))</f>
        <v/>
      </c>
      <c r="G13" s="31">
        <f>IF(B13="","",MAX(N(INDEX('Items'!$M$2:$M$13,MATCH($A13,'Items'!$P$2:$P$13,0))),N(F13)-E13))</f>
        <v/>
      </c>
      <c r="H13" s="32">
        <f>IF(B13="","",G13*N(INDEX('Items'!$F$2:$F$13,MATCH($A13,'Items'!$P$2:$P$13,0))))</f>
        <v/>
      </c>
      <c r="I13" s="30">
        <f>IF($A13&gt;MAX('Items'!$P$2:$P$13),"",INDEX('Items'!$N$2:$N$13,MATCH($A13,'Items'!$P$2:$P$13,0)))</f>
        <v/>
      </c>
    </row>
    <row r="14">
      <c r="A14" s="3" t="n">
        <v>10</v>
      </c>
      <c r="B14" s="30">
        <f>IF($A14&gt;MAX('Items'!$P$2:$P$13),"",INDEX('Items'!$A$2:$A$13,MATCH($A14,'Items'!$P$2:$P$13,0)))</f>
        <v/>
      </c>
      <c r="C14" s="30">
        <f>IF($A14&gt;MAX('Items'!$P$2:$P$13),"",INDEX('Items'!$B$2:$B$13,MATCH($A14,'Items'!$P$2:$P$13,0)))</f>
        <v/>
      </c>
      <c r="D14" s="30">
        <f>IF($A14&gt;MAX('Items'!$P$2:$P$13),"",INDEX('Items'!$E$2:$E$13,MATCH($A14,'Items'!$P$2:$P$13,0)))</f>
        <v/>
      </c>
      <c r="E14" s="31">
        <f>IF($A14&gt;MAX('Items'!$P$2:$P$13),"",INDEX('Items'!$K$2:$K$13,MATCH($A14,'Items'!$P$2:$P$13,0)))</f>
        <v/>
      </c>
      <c r="F14" s="31">
        <f>IF($A14&gt;MAX('Items'!$P$2:$P$13),"",INDEX('Items'!$L$2:$L$13,MATCH($A14,'Items'!$P$2:$P$13,0)))</f>
        <v/>
      </c>
      <c r="G14" s="31">
        <f>IF(B14="","",MAX(N(INDEX('Items'!$M$2:$M$13,MATCH($A14,'Items'!$P$2:$P$13,0))),N(F14)-E14))</f>
        <v/>
      </c>
      <c r="H14" s="32">
        <f>IF(B14="","",G14*N(INDEX('Items'!$F$2:$F$13,MATCH($A14,'Items'!$P$2:$P$13,0))))</f>
        <v/>
      </c>
      <c r="I14" s="30">
        <f>IF($A14&gt;MAX('Items'!$P$2:$P$13),"",INDEX('Items'!$N$2:$N$13,MATCH($A14,'Items'!$P$2:$P$13,0)))</f>
        <v/>
      </c>
    </row>
    <row r="15">
      <c r="A15" s="3" t="n">
        <v>11</v>
      </c>
      <c r="B15" s="30">
        <f>IF($A15&gt;MAX('Items'!$P$2:$P$13),"",INDEX('Items'!$A$2:$A$13,MATCH($A15,'Items'!$P$2:$P$13,0)))</f>
        <v/>
      </c>
      <c r="C15" s="30">
        <f>IF($A15&gt;MAX('Items'!$P$2:$P$13),"",INDEX('Items'!$B$2:$B$13,MATCH($A15,'Items'!$P$2:$P$13,0)))</f>
        <v/>
      </c>
      <c r="D15" s="30">
        <f>IF($A15&gt;MAX('Items'!$P$2:$P$13),"",INDEX('Items'!$E$2:$E$13,MATCH($A15,'Items'!$P$2:$P$13,0)))</f>
        <v/>
      </c>
      <c r="E15" s="31">
        <f>IF($A15&gt;MAX('Items'!$P$2:$P$13),"",INDEX('Items'!$K$2:$K$13,MATCH($A15,'Items'!$P$2:$P$13,0)))</f>
        <v/>
      </c>
      <c r="F15" s="31">
        <f>IF($A15&gt;MAX('Items'!$P$2:$P$13),"",INDEX('Items'!$L$2:$L$13,MATCH($A15,'Items'!$P$2:$P$13,0)))</f>
        <v/>
      </c>
      <c r="G15" s="31">
        <f>IF(B15="","",MAX(N(INDEX('Items'!$M$2:$M$13,MATCH($A15,'Items'!$P$2:$P$13,0))),N(F15)-E15))</f>
        <v/>
      </c>
      <c r="H15" s="32">
        <f>IF(B15="","",G15*N(INDEX('Items'!$F$2:$F$13,MATCH($A15,'Items'!$P$2:$P$13,0))))</f>
        <v/>
      </c>
      <c r="I15" s="30">
        <f>IF($A15&gt;MAX('Items'!$P$2:$P$13),"",INDEX('Items'!$N$2:$N$13,MATCH($A15,'Items'!$P$2:$P$13,0)))</f>
        <v/>
      </c>
    </row>
    <row r="16">
      <c r="A16" s="3" t="n">
        <v>12</v>
      </c>
      <c r="B16" s="30">
        <f>IF($A16&gt;MAX('Items'!$P$2:$P$13),"",INDEX('Items'!$A$2:$A$13,MATCH($A16,'Items'!$P$2:$P$13,0)))</f>
        <v/>
      </c>
      <c r="C16" s="30">
        <f>IF($A16&gt;MAX('Items'!$P$2:$P$13),"",INDEX('Items'!$B$2:$B$13,MATCH($A16,'Items'!$P$2:$P$13,0)))</f>
        <v/>
      </c>
      <c r="D16" s="30">
        <f>IF($A16&gt;MAX('Items'!$P$2:$P$13),"",INDEX('Items'!$E$2:$E$13,MATCH($A16,'Items'!$P$2:$P$13,0)))</f>
        <v/>
      </c>
      <c r="E16" s="31">
        <f>IF($A16&gt;MAX('Items'!$P$2:$P$13),"",INDEX('Items'!$K$2:$K$13,MATCH($A16,'Items'!$P$2:$P$13,0)))</f>
        <v/>
      </c>
      <c r="F16" s="31">
        <f>IF($A16&gt;MAX('Items'!$P$2:$P$13),"",INDEX('Items'!$L$2:$L$13,MATCH($A16,'Items'!$P$2:$P$13,0)))</f>
        <v/>
      </c>
      <c r="G16" s="31">
        <f>IF(B16="","",MAX(N(INDEX('Items'!$M$2:$M$13,MATCH($A16,'Items'!$P$2:$P$13,0))),N(F16)-E16))</f>
        <v/>
      </c>
      <c r="H16" s="32">
        <f>IF(B16="","",G16*N(INDEX('Items'!$F$2:$F$13,MATCH($A16,'Items'!$P$2:$P$13,0))))</f>
        <v/>
      </c>
      <c r="I16" s="30">
        <f>IF($A16&gt;MAX('Items'!$P$2:$P$13),"",INDEX('Items'!$N$2:$N$13,MATCH($A16,'Items'!$P$2:$P$13,0)))</f>
        <v/>
      </c>
    </row>
    <row r="17">
      <c r="A17" s="3" t="n">
        <v>13</v>
      </c>
      <c r="B17" s="30">
        <f>IF($A17&gt;MAX('Items'!$P$2:$P$13),"",INDEX('Items'!$A$2:$A$13,MATCH($A17,'Items'!$P$2:$P$13,0)))</f>
        <v/>
      </c>
      <c r="C17" s="30">
        <f>IF($A17&gt;MAX('Items'!$P$2:$P$13),"",INDEX('Items'!$B$2:$B$13,MATCH($A17,'Items'!$P$2:$P$13,0)))</f>
        <v/>
      </c>
      <c r="D17" s="30">
        <f>IF($A17&gt;MAX('Items'!$P$2:$P$13),"",INDEX('Items'!$E$2:$E$13,MATCH($A17,'Items'!$P$2:$P$13,0)))</f>
        <v/>
      </c>
      <c r="E17" s="31">
        <f>IF($A17&gt;MAX('Items'!$P$2:$P$13),"",INDEX('Items'!$K$2:$K$13,MATCH($A17,'Items'!$P$2:$P$13,0)))</f>
        <v/>
      </c>
      <c r="F17" s="31">
        <f>IF($A17&gt;MAX('Items'!$P$2:$P$13),"",INDEX('Items'!$L$2:$L$13,MATCH($A17,'Items'!$P$2:$P$13,0)))</f>
        <v/>
      </c>
      <c r="G17" s="31">
        <f>IF(B17="","",MAX(N(INDEX('Items'!$M$2:$M$13,MATCH($A17,'Items'!$P$2:$P$13,0))),N(F17)-E17))</f>
        <v/>
      </c>
      <c r="H17" s="32">
        <f>IF(B17="","",G17*N(INDEX('Items'!$F$2:$F$13,MATCH($A17,'Items'!$P$2:$P$13,0))))</f>
        <v/>
      </c>
      <c r="I17" s="30">
        <f>IF($A17&gt;MAX('Items'!$P$2:$P$13),"",INDEX('Items'!$N$2:$N$13,MATCH($A17,'Items'!$P$2:$P$13,0)))</f>
        <v/>
      </c>
    </row>
    <row r="18">
      <c r="A18" s="3" t="n">
        <v>14</v>
      </c>
      <c r="B18" s="30">
        <f>IF($A18&gt;MAX('Items'!$P$2:$P$13),"",INDEX('Items'!$A$2:$A$13,MATCH($A18,'Items'!$P$2:$P$13,0)))</f>
        <v/>
      </c>
      <c r="C18" s="30">
        <f>IF($A18&gt;MAX('Items'!$P$2:$P$13),"",INDEX('Items'!$B$2:$B$13,MATCH($A18,'Items'!$P$2:$P$13,0)))</f>
        <v/>
      </c>
      <c r="D18" s="30">
        <f>IF($A18&gt;MAX('Items'!$P$2:$P$13),"",INDEX('Items'!$E$2:$E$13,MATCH($A18,'Items'!$P$2:$P$13,0)))</f>
        <v/>
      </c>
      <c r="E18" s="31">
        <f>IF($A18&gt;MAX('Items'!$P$2:$P$13),"",INDEX('Items'!$K$2:$K$13,MATCH($A18,'Items'!$P$2:$P$13,0)))</f>
        <v/>
      </c>
      <c r="F18" s="31">
        <f>IF($A18&gt;MAX('Items'!$P$2:$P$13),"",INDEX('Items'!$L$2:$L$13,MATCH($A18,'Items'!$P$2:$P$13,0)))</f>
        <v/>
      </c>
      <c r="G18" s="31">
        <f>IF(B18="","",MAX(N(INDEX('Items'!$M$2:$M$13,MATCH($A18,'Items'!$P$2:$P$13,0))),N(F18)-E18))</f>
        <v/>
      </c>
      <c r="H18" s="32">
        <f>IF(B18="","",G18*N(INDEX('Items'!$F$2:$F$13,MATCH($A18,'Items'!$P$2:$P$13,0))))</f>
        <v/>
      </c>
      <c r="I18" s="30">
        <f>IF($A18&gt;MAX('Items'!$P$2:$P$13),"",INDEX('Items'!$N$2:$N$13,MATCH($A18,'Items'!$P$2:$P$13,0)))</f>
        <v/>
      </c>
    </row>
    <row r="19">
      <c r="A19" s="3" t="n">
        <v>15</v>
      </c>
      <c r="B19" s="30">
        <f>IF($A19&gt;MAX('Items'!$P$2:$P$13),"",INDEX('Items'!$A$2:$A$13,MATCH($A19,'Items'!$P$2:$P$13,0)))</f>
        <v/>
      </c>
      <c r="C19" s="30">
        <f>IF($A19&gt;MAX('Items'!$P$2:$P$13),"",INDEX('Items'!$B$2:$B$13,MATCH($A19,'Items'!$P$2:$P$13,0)))</f>
        <v/>
      </c>
      <c r="D19" s="30">
        <f>IF($A19&gt;MAX('Items'!$P$2:$P$13),"",INDEX('Items'!$E$2:$E$13,MATCH($A19,'Items'!$P$2:$P$13,0)))</f>
        <v/>
      </c>
      <c r="E19" s="31">
        <f>IF($A19&gt;MAX('Items'!$P$2:$P$13),"",INDEX('Items'!$K$2:$K$13,MATCH($A19,'Items'!$P$2:$P$13,0)))</f>
        <v/>
      </c>
      <c r="F19" s="31">
        <f>IF($A19&gt;MAX('Items'!$P$2:$P$13),"",INDEX('Items'!$L$2:$L$13,MATCH($A19,'Items'!$P$2:$P$13,0)))</f>
        <v/>
      </c>
      <c r="G19" s="31">
        <f>IF(B19="","",MAX(N(INDEX('Items'!$M$2:$M$13,MATCH($A19,'Items'!$P$2:$P$13,0))),N(F19)-E19))</f>
        <v/>
      </c>
      <c r="H19" s="32">
        <f>IF(B19="","",G19*N(INDEX('Items'!$F$2:$F$13,MATCH($A19,'Items'!$P$2:$P$13,0))))</f>
        <v/>
      </c>
      <c r="I19" s="30">
        <f>IF($A19&gt;MAX('Items'!$P$2:$P$13),"",INDEX('Items'!$N$2:$N$13,MATCH($A19,'Items'!$P$2:$P$13,0)))</f>
        <v/>
      </c>
    </row>
    <row r="20">
      <c r="A20" s="3" t="n">
        <v>16</v>
      </c>
      <c r="B20" s="30">
        <f>IF($A20&gt;MAX('Items'!$P$2:$P$13),"",INDEX('Items'!$A$2:$A$13,MATCH($A20,'Items'!$P$2:$P$13,0)))</f>
        <v/>
      </c>
      <c r="C20" s="30">
        <f>IF($A20&gt;MAX('Items'!$P$2:$P$13),"",INDEX('Items'!$B$2:$B$13,MATCH($A20,'Items'!$P$2:$P$13,0)))</f>
        <v/>
      </c>
      <c r="D20" s="30">
        <f>IF($A20&gt;MAX('Items'!$P$2:$P$13),"",INDEX('Items'!$E$2:$E$13,MATCH($A20,'Items'!$P$2:$P$13,0)))</f>
        <v/>
      </c>
      <c r="E20" s="31">
        <f>IF($A20&gt;MAX('Items'!$P$2:$P$13),"",INDEX('Items'!$K$2:$K$13,MATCH($A20,'Items'!$P$2:$P$13,0)))</f>
        <v/>
      </c>
      <c r="F20" s="31">
        <f>IF($A20&gt;MAX('Items'!$P$2:$P$13),"",INDEX('Items'!$L$2:$L$13,MATCH($A20,'Items'!$P$2:$P$13,0)))</f>
        <v/>
      </c>
      <c r="G20" s="31">
        <f>IF(B20="","",MAX(N(INDEX('Items'!$M$2:$M$13,MATCH($A20,'Items'!$P$2:$P$13,0))),N(F20)-E20))</f>
        <v/>
      </c>
      <c r="H20" s="32">
        <f>IF(B20="","",G20*N(INDEX('Items'!$F$2:$F$13,MATCH($A20,'Items'!$P$2:$P$13,0))))</f>
        <v/>
      </c>
      <c r="I20" s="30">
        <f>IF($A20&gt;MAX('Items'!$P$2:$P$13),"",INDEX('Items'!$N$2:$N$13,MATCH($A20,'Items'!$P$2:$P$13,0)))</f>
        <v/>
      </c>
    </row>
    <row r="21">
      <c r="A21" s="3" t="n">
        <v>17</v>
      </c>
      <c r="B21" s="30">
        <f>IF($A21&gt;MAX('Items'!$P$2:$P$13),"",INDEX('Items'!$A$2:$A$13,MATCH($A21,'Items'!$P$2:$P$13,0)))</f>
        <v/>
      </c>
      <c r="C21" s="30">
        <f>IF($A21&gt;MAX('Items'!$P$2:$P$13),"",INDEX('Items'!$B$2:$B$13,MATCH($A21,'Items'!$P$2:$P$13,0)))</f>
        <v/>
      </c>
      <c r="D21" s="30">
        <f>IF($A21&gt;MAX('Items'!$P$2:$P$13),"",INDEX('Items'!$E$2:$E$13,MATCH($A21,'Items'!$P$2:$P$13,0)))</f>
        <v/>
      </c>
      <c r="E21" s="31">
        <f>IF($A21&gt;MAX('Items'!$P$2:$P$13),"",INDEX('Items'!$K$2:$K$13,MATCH($A21,'Items'!$P$2:$P$13,0)))</f>
        <v/>
      </c>
      <c r="F21" s="31">
        <f>IF($A21&gt;MAX('Items'!$P$2:$P$13),"",INDEX('Items'!$L$2:$L$13,MATCH($A21,'Items'!$P$2:$P$13,0)))</f>
        <v/>
      </c>
      <c r="G21" s="31">
        <f>IF(B21="","",MAX(N(INDEX('Items'!$M$2:$M$13,MATCH($A21,'Items'!$P$2:$P$13,0))),N(F21)-E21))</f>
        <v/>
      </c>
      <c r="H21" s="32">
        <f>IF(B21="","",G21*N(INDEX('Items'!$F$2:$F$13,MATCH($A21,'Items'!$P$2:$P$13,0))))</f>
        <v/>
      </c>
      <c r="I21" s="30">
        <f>IF($A21&gt;MAX('Items'!$P$2:$P$13),"",INDEX('Items'!$N$2:$N$13,MATCH($A21,'Items'!$P$2:$P$13,0)))</f>
        <v/>
      </c>
    </row>
    <row r="22">
      <c r="A22" s="3" t="n">
        <v>18</v>
      </c>
      <c r="B22" s="30">
        <f>IF($A22&gt;MAX('Items'!$P$2:$P$13),"",INDEX('Items'!$A$2:$A$13,MATCH($A22,'Items'!$P$2:$P$13,0)))</f>
        <v/>
      </c>
      <c r="C22" s="30">
        <f>IF($A22&gt;MAX('Items'!$P$2:$P$13),"",INDEX('Items'!$B$2:$B$13,MATCH($A22,'Items'!$P$2:$P$13,0)))</f>
        <v/>
      </c>
      <c r="D22" s="30">
        <f>IF($A22&gt;MAX('Items'!$P$2:$P$13),"",INDEX('Items'!$E$2:$E$13,MATCH($A22,'Items'!$P$2:$P$13,0)))</f>
        <v/>
      </c>
      <c r="E22" s="31">
        <f>IF($A22&gt;MAX('Items'!$P$2:$P$13),"",INDEX('Items'!$K$2:$K$13,MATCH($A22,'Items'!$P$2:$P$13,0)))</f>
        <v/>
      </c>
      <c r="F22" s="31">
        <f>IF($A22&gt;MAX('Items'!$P$2:$P$13),"",INDEX('Items'!$L$2:$L$13,MATCH($A22,'Items'!$P$2:$P$13,0)))</f>
        <v/>
      </c>
      <c r="G22" s="31">
        <f>IF(B22="","",MAX(N(INDEX('Items'!$M$2:$M$13,MATCH($A22,'Items'!$P$2:$P$13,0))),N(F22)-E22))</f>
        <v/>
      </c>
      <c r="H22" s="32">
        <f>IF(B22="","",G22*N(INDEX('Items'!$F$2:$F$13,MATCH($A22,'Items'!$P$2:$P$13,0))))</f>
        <v/>
      </c>
      <c r="I22" s="30">
        <f>IF($A22&gt;MAX('Items'!$P$2:$P$13),"",INDEX('Items'!$N$2:$N$13,MATCH($A22,'Items'!$P$2:$P$13,0)))</f>
        <v/>
      </c>
    </row>
    <row r="23">
      <c r="A23" s="3" t="n">
        <v>19</v>
      </c>
      <c r="B23" s="30">
        <f>IF($A23&gt;MAX('Items'!$P$2:$P$13),"",INDEX('Items'!$A$2:$A$13,MATCH($A23,'Items'!$P$2:$P$13,0)))</f>
        <v/>
      </c>
      <c r="C23" s="30">
        <f>IF($A23&gt;MAX('Items'!$P$2:$P$13),"",INDEX('Items'!$B$2:$B$13,MATCH($A23,'Items'!$P$2:$P$13,0)))</f>
        <v/>
      </c>
      <c r="D23" s="30">
        <f>IF($A23&gt;MAX('Items'!$P$2:$P$13),"",INDEX('Items'!$E$2:$E$13,MATCH($A23,'Items'!$P$2:$P$13,0)))</f>
        <v/>
      </c>
      <c r="E23" s="31">
        <f>IF($A23&gt;MAX('Items'!$P$2:$P$13),"",INDEX('Items'!$K$2:$K$13,MATCH($A23,'Items'!$P$2:$P$13,0)))</f>
        <v/>
      </c>
      <c r="F23" s="31">
        <f>IF($A23&gt;MAX('Items'!$P$2:$P$13),"",INDEX('Items'!$L$2:$L$13,MATCH($A23,'Items'!$P$2:$P$13,0)))</f>
        <v/>
      </c>
      <c r="G23" s="31">
        <f>IF(B23="","",MAX(N(INDEX('Items'!$M$2:$M$13,MATCH($A23,'Items'!$P$2:$P$13,0))),N(F23)-E23))</f>
        <v/>
      </c>
      <c r="H23" s="32">
        <f>IF(B23="","",G23*N(INDEX('Items'!$F$2:$F$13,MATCH($A23,'Items'!$P$2:$P$13,0))))</f>
        <v/>
      </c>
      <c r="I23" s="30">
        <f>IF($A23&gt;MAX('Items'!$P$2:$P$13),"",INDEX('Items'!$N$2:$N$13,MATCH($A23,'Items'!$P$2:$P$13,0)))</f>
        <v/>
      </c>
    </row>
    <row r="24">
      <c r="A24" s="3" t="n">
        <v>20</v>
      </c>
      <c r="B24" s="30">
        <f>IF($A24&gt;MAX('Items'!$P$2:$P$13),"",INDEX('Items'!$A$2:$A$13,MATCH($A24,'Items'!$P$2:$P$13,0)))</f>
        <v/>
      </c>
      <c r="C24" s="30">
        <f>IF($A24&gt;MAX('Items'!$P$2:$P$13),"",INDEX('Items'!$B$2:$B$13,MATCH($A24,'Items'!$P$2:$P$13,0)))</f>
        <v/>
      </c>
      <c r="D24" s="30">
        <f>IF($A24&gt;MAX('Items'!$P$2:$P$13),"",INDEX('Items'!$E$2:$E$13,MATCH($A24,'Items'!$P$2:$P$13,0)))</f>
        <v/>
      </c>
      <c r="E24" s="31">
        <f>IF($A24&gt;MAX('Items'!$P$2:$P$13),"",INDEX('Items'!$K$2:$K$13,MATCH($A24,'Items'!$P$2:$P$13,0)))</f>
        <v/>
      </c>
      <c r="F24" s="31">
        <f>IF($A24&gt;MAX('Items'!$P$2:$P$13),"",INDEX('Items'!$L$2:$L$13,MATCH($A24,'Items'!$P$2:$P$13,0)))</f>
        <v/>
      </c>
      <c r="G24" s="31">
        <f>IF(B24="","",MAX(N(INDEX('Items'!$M$2:$M$13,MATCH($A24,'Items'!$P$2:$P$13,0))),N(F24)-E24))</f>
        <v/>
      </c>
      <c r="H24" s="32">
        <f>IF(B24="","",G24*N(INDEX('Items'!$F$2:$F$13,MATCH($A24,'Items'!$P$2:$P$13,0))))</f>
        <v/>
      </c>
      <c r="I24" s="30">
        <f>IF($A24&gt;MAX('Items'!$P$2:$P$13),"",INDEX('Items'!$N$2:$N$13,MATCH($A24,'Items'!$P$2:$P$13,0)))</f>
        <v/>
      </c>
    </row>
    <row r="25">
      <c r="A25" s="3" t="n">
        <v>21</v>
      </c>
      <c r="B25" s="30">
        <f>IF($A25&gt;MAX('Items'!$P$2:$P$13),"",INDEX('Items'!$A$2:$A$13,MATCH($A25,'Items'!$P$2:$P$13,0)))</f>
        <v/>
      </c>
      <c r="C25" s="30">
        <f>IF($A25&gt;MAX('Items'!$P$2:$P$13),"",INDEX('Items'!$B$2:$B$13,MATCH($A25,'Items'!$P$2:$P$13,0)))</f>
        <v/>
      </c>
      <c r="D25" s="30">
        <f>IF($A25&gt;MAX('Items'!$P$2:$P$13),"",INDEX('Items'!$E$2:$E$13,MATCH($A25,'Items'!$P$2:$P$13,0)))</f>
        <v/>
      </c>
      <c r="E25" s="31">
        <f>IF($A25&gt;MAX('Items'!$P$2:$P$13),"",INDEX('Items'!$K$2:$K$13,MATCH($A25,'Items'!$P$2:$P$13,0)))</f>
        <v/>
      </c>
      <c r="F25" s="31">
        <f>IF($A25&gt;MAX('Items'!$P$2:$P$13),"",INDEX('Items'!$L$2:$L$13,MATCH($A25,'Items'!$P$2:$P$13,0)))</f>
        <v/>
      </c>
      <c r="G25" s="31">
        <f>IF(B25="","",MAX(N(INDEX('Items'!$M$2:$M$13,MATCH($A25,'Items'!$P$2:$P$13,0))),N(F25)-E25))</f>
        <v/>
      </c>
      <c r="H25" s="32">
        <f>IF(B25="","",G25*N(INDEX('Items'!$F$2:$F$13,MATCH($A25,'Items'!$P$2:$P$13,0))))</f>
        <v/>
      </c>
      <c r="I25" s="30">
        <f>IF($A25&gt;MAX('Items'!$P$2:$P$13),"",INDEX('Items'!$N$2:$N$13,MATCH($A25,'Items'!$P$2:$P$13,0)))</f>
        <v/>
      </c>
    </row>
    <row r="26">
      <c r="A26" s="3" t="n">
        <v>22</v>
      </c>
      <c r="B26" s="30">
        <f>IF($A26&gt;MAX('Items'!$P$2:$P$13),"",INDEX('Items'!$A$2:$A$13,MATCH($A26,'Items'!$P$2:$P$13,0)))</f>
        <v/>
      </c>
      <c r="C26" s="30">
        <f>IF($A26&gt;MAX('Items'!$P$2:$P$13),"",INDEX('Items'!$B$2:$B$13,MATCH($A26,'Items'!$P$2:$P$13,0)))</f>
        <v/>
      </c>
      <c r="D26" s="30">
        <f>IF($A26&gt;MAX('Items'!$P$2:$P$13),"",INDEX('Items'!$E$2:$E$13,MATCH($A26,'Items'!$P$2:$P$13,0)))</f>
        <v/>
      </c>
      <c r="E26" s="31">
        <f>IF($A26&gt;MAX('Items'!$P$2:$P$13),"",INDEX('Items'!$K$2:$K$13,MATCH($A26,'Items'!$P$2:$P$13,0)))</f>
        <v/>
      </c>
      <c r="F26" s="31">
        <f>IF($A26&gt;MAX('Items'!$P$2:$P$13),"",INDEX('Items'!$L$2:$L$13,MATCH($A26,'Items'!$P$2:$P$13,0)))</f>
        <v/>
      </c>
      <c r="G26" s="31">
        <f>IF(B26="","",MAX(N(INDEX('Items'!$M$2:$M$13,MATCH($A26,'Items'!$P$2:$P$13,0))),N(F26)-E26))</f>
        <v/>
      </c>
      <c r="H26" s="32">
        <f>IF(B26="","",G26*N(INDEX('Items'!$F$2:$F$13,MATCH($A26,'Items'!$P$2:$P$13,0))))</f>
        <v/>
      </c>
      <c r="I26" s="30">
        <f>IF($A26&gt;MAX('Items'!$P$2:$P$13),"",INDEX('Items'!$N$2:$N$13,MATCH($A26,'Items'!$P$2:$P$13,0)))</f>
        <v/>
      </c>
    </row>
    <row r="27">
      <c r="A27" s="3" t="n">
        <v>23</v>
      </c>
      <c r="B27" s="30">
        <f>IF($A27&gt;MAX('Items'!$P$2:$P$13),"",INDEX('Items'!$A$2:$A$13,MATCH($A27,'Items'!$P$2:$P$13,0)))</f>
        <v/>
      </c>
      <c r="C27" s="30">
        <f>IF($A27&gt;MAX('Items'!$P$2:$P$13),"",INDEX('Items'!$B$2:$B$13,MATCH($A27,'Items'!$P$2:$P$13,0)))</f>
        <v/>
      </c>
      <c r="D27" s="30">
        <f>IF($A27&gt;MAX('Items'!$P$2:$P$13),"",INDEX('Items'!$E$2:$E$13,MATCH($A27,'Items'!$P$2:$P$13,0)))</f>
        <v/>
      </c>
      <c r="E27" s="31">
        <f>IF($A27&gt;MAX('Items'!$P$2:$P$13),"",INDEX('Items'!$K$2:$K$13,MATCH($A27,'Items'!$P$2:$P$13,0)))</f>
        <v/>
      </c>
      <c r="F27" s="31">
        <f>IF($A27&gt;MAX('Items'!$P$2:$P$13),"",INDEX('Items'!$L$2:$L$13,MATCH($A27,'Items'!$P$2:$P$13,0)))</f>
        <v/>
      </c>
      <c r="G27" s="31">
        <f>IF(B27="","",MAX(N(INDEX('Items'!$M$2:$M$13,MATCH($A27,'Items'!$P$2:$P$13,0))),N(F27)-E27))</f>
        <v/>
      </c>
      <c r="H27" s="32">
        <f>IF(B27="","",G27*N(INDEX('Items'!$F$2:$F$13,MATCH($A27,'Items'!$P$2:$P$13,0))))</f>
        <v/>
      </c>
      <c r="I27" s="30">
        <f>IF($A27&gt;MAX('Items'!$P$2:$P$13),"",INDEX('Items'!$N$2:$N$13,MATCH($A27,'Items'!$P$2:$P$13,0)))</f>
        <v/>
      </c>
    </row>
    <row r="28">
      <c r="A28" s="3" t="n">
        <v>24</v>
      </c>
      <c r="B28" s="30">
        <f>IF($A28&gt;MAX('Items'!$P$2:$P$13),"",INDEX('Items'!$A$2:$A$13,MATCH($A28,'Items'!$P$2:$P$13,0)))</f>
        <v/>
      </c>
      <c r="C28" s="30">
        <f>IF($A28&gt;MAX('Items'!$P$2:$P$13),"",INDEX('Items'!$B$2:$B$13,MATCH($A28,'Items'!$P$2:$P$13,0)))</f>
        <v/>
      </c>
      <c r="D28" s="30">
        <f>IF($A28&gt;MAX('Items'!$P$2:$P$13),"",INDEX('Items'!$E$2:$E$13,MATCH($A28,'Items'!$P$2:$P$13,0)))</f>
        <v/>
      </c>
      <c r="E28" s="31">
        <f>IF($A28&gt;MAX('Items'!$P$2:$P$13),"",INDEX('Items'!$K$2:$K$13,MATCH($A28,'Items'!$P$2:$P$13,0)))</f>
        <v/>
      </c>
      <c r="F28" s="31">
        <f>IF($A28&gt;MAX('Items'!$P$2:$P$13),"",INDEX('Items'!$L$2:$L$13,MATCH($A28,'Items'!$P$2:$P$13,0)))</f>
        <v/>
      </c>
      <c r="G28" s="31">
        <f>IF(B28="","",MAX(N(INDEX('Items'!$M$2:$M$13,MATCH($A28,'Items'!$P$2:$P$13,0))),N(F28)-E28))</f>
        <v/>
      </c>
      <c r="H28" s="32">
        <f>IF(B28="","",G28*N(INDEX('Items'!$F$2:$F$13,MATCH($A28,'Items'!$P$2:$P$13,0))))</f>
        <v/>
      </c>
      <c r="I28" s="30">
        <f>IF($A28&gt;MAX('Items'!$P$2:$P$13),"",INDEX('Items'!$N$2:$N$13,MATCH($A28,'Items'!$P$2:$P$13,0)))</f>
        <v/>
      </c>
    </row>
    <row r="29">
      <c r="A29" s="3" t="n">
        <v>25</v>
      </c>
      <c r="B29" s="30">
        <f>IF($A29&gt;MAX('Items'!$P$2:$P$13),"",INDEX('Items'!$A$2:$A$13,MATCH($A29,'Items'!$P$2:$P$13,0)))</f>
        <v/>
      </c>
      <c r="C29" s="30">
        <f>IF($A29&gt;MAX('Items'!$P$2:$P$13),"",INDEX('Items'!$B$2:$B$13,MATCH($A29,'Items'!$P$2:$P$13,0)))</f>
        <v/>
      </c>
      <c r="D29" s="30">
        <f>IF($A29&gt;MAX('Items'!$P$2:$P$13),"",INDEX('Items'!$E$2:$E$13,MATCH($A29,'Items'!$P$2:$P$13,0)))</f>
        <v/>
      </c>
      <c r="E29" s="31">
        <f>IF($A29&gt;MAX('Items'!$P$2:$P$13),"",INDEX('Items'!$K$2:$K$13,MATCH($A29,'Items'!$P$2:$P$13,0)))</f>
        <v/>
      </c>
      <c r="F29" s="31">
        <f>IF($A29&gt;MAX('Items'!$P$2:$P$13),"",INDEX('Items'!$L$2:$L$13,MATCH($A29,'Items'!$P$2:$P$13,0)))</f>
        <v/>
      </c>
      <c r="G29" s="31">
        <f>IF(B29="","",MAX(N(INDEX('Items'!$M$2:$M$13,MATCH($A29,'Items'!$P$2:$P$13,0))),N(F29)-E29))</f>
        <v/>
      </c>
      <c r="H29" s="32">
        <f>IF(B29="","",G29*N(INDEX('Items'!$F$2:$F$13,MATCH($A29,'Items'!$P$2:$P$13,0))))</f>
        <v/>
      </c>
      <c r="I29" s="30">
        <f>IF($A29&gt;MAX('Items'!$P$2:$P$13),"",INDEX('Items'!$N$2:$N$13,MATCH($A29,'Items'!$P$2:$P$13,0)))</f>
        <v/>
      </c>
    </row>
    <row r="30">
      <c r="A30" s="3" t="n">
        <v>26</v>
      </c>
      <c r="B30" s="30">
        <f>IF($A30&gt;MAX('Items'!$P$2:$P$13),"",INDEX('Items'!$A$2:$A$13,MATCH($A30,'Items'!$P$2:$P$13,0)))</f>
        <v/>
      </c>
      <c r="C30" s="30">
        <f>IF($A30&gt;MAX('Items'!$P$2:$P$13),"",INDEX('Items'!$B$2:$B$13,MATCH($A30,'Items'!$P$2:$P$13,0)))</f>
        <v/>
      </c>
      <c r="D30" s="30">
        <f>IF($A30&gt;MAX('Items'!$P$2:$P$13),"",INDEX('Items'!$E$2:$E$13,MATCH($A30,'Items'!$P$2:$P$13,0)))</f>
        <v/>
      </c>
      <c r="E30" s="31">
        <f>IF($A30&gt;MAX('Items'!$P$2:$P$13),"",INDEX('Items'!$K$2:$K$13,MATCH($A30,'Items'!$P$2:$P$13,0)))</f>
        <v/>
      </c>
      <c r="F30" s="31">
        <f>IF($A30&gt;MAX('Items'!$P$2:$P$13),"",INDEX('Items'!$L$2:$L$13,MATCH($A30,'Items'!$P$2:$P$13,0)))</f>
        <v/>
      </c>
      <c r="G30" s="31">
        <f>IF(B30="","",MAX(N(INDEX('Items'!$M$2:$M$13,MATCH($A30,'Items'!$P$2:$P$13,0))),N(F30)-E30))</f>
        <v/>
      </c>
      <c r="H30" s="32">
        <f>IF(B30="","",G30*N(INDEX('Items'!$F$2:$F$13,MATCH($A30,'Items'!$P$2:$P$13,0))))</f>
        <v/>
      </c>
      <c r="I30" s="30">
        <f>IF($A30&gt;MAX('Items'!$P$2:$P$13),"",INDEX('Items'!$N$2:$N$13,MATCH($A30,'Items'!$P$2:$P$13,0)))</f>
        <v/>
      </c>
    </row>
    <row r="31">
      <c r="A31" s="3" t="n">
        <v>27</v>
      </c>
      <c r="B31" s="30">
        <f>IF($A31&gt;MAX('Items'!$P$2:$P$13),"",INDEX('Items'!$A$2:$A$13,MATCH($A31,'Items'!$P$2:$P$13,0)))</f>
        <v/>
      </c>
      <c r="C31" s="30">
        <f>IF($A31&gt;MAX('Items'!$P$2:$P$13),"",INDEX('Items'!$B$2:$B$13,MATCH($A31,'Items'!$P$2:$P$13,0)))</f>
        <v/>
      </c>
      <c r="D31" s="30">
        <f>IF($A31&gt;MAX('Items'!$P$2:$P$13),"",INDEX('Items'!$E$2:$E$13,MATCH($A31,'Items'!$P$2:$P$13,0)))</f>
        <v/>
      </c>
      <c r="E31" s="31">
        <f>IF($A31&gt;MAX('Items'!$P$2:$P$13),"",INDEX('Items'!$K$2:$K$13,MATCH($A31,'Items'!$P$2:$P$13,0)))</f>
        <v/>
      </c>
      <c r="F31" s="31">
        <f>IF($A31&gt;MAX('Items'!$P$2:$P$13),"",INDEX('Items'!$L$2:$L$13,MATCH($A31,'Items'!$P$2:$P$13,0)))</f>
        <v/>
      </c>
      <c r="G31" s="31">
        <f>IF(B31="","",MAX(N(INDEX('Items'!$M$2:$M$13,MATCH($A31,'Items'!$P$2:$P$13,0))),N(F31)-E31))</f>
        <v/>
      </c>
      <c r="H31" s="32">
        <f>IF(B31="","",G31*N(INDEX('Items'!$F$2:$F$13,MATCH($A31,'Items'!$P$2:$P$13,0))))</f>
        <v/>
      </c>
      <c r="I31" s="30">
        <f>IF($A31&gt;MAX('Items'!$P$2:$P$13),"",INDEX('Items'!$N$2:$N$13,MATCH($A31,'Items'!$P$2:$P$13,0)))</f>
        <v/>
      </c>
    </row>
    <row r="32">
      <c r="A32" s="3" t="n">
        <v>28</v>
      </c>
      <c r="B32" s="30">
        <f>IF($A32&gt;MAX('Items'!$P$2:$P$13),"",INDEX('Items'!$A$2:$A$13,MATCH($A32,'Items'!$P$2:$P$13,0)))</f>
        <v/>
      </c>
      <c r="C32" s="30">
        <f>IF($A32&gt;MAX('Items'!$P$2:$P$13),"",INDEX('Items'!$B$2:$B$13,MATCH($A32,'Items'!$P$2:$P$13,0)))</f>
        <v/>
      </c>
      <c r="D32" s="30">
        <f>IF($A32&gt;MAX('Items'!$P$2:$P$13),"",INDEX('Items'!$E$2:$E$13,MATCH($A32,'Items'!$P$2:$P$13,0)))</f>
        <v/>
      </c>
      <c r="E32" s="31">
        <f>IF($A32&gt;MAX('Items'!$P$2:$P$13),"",INDEX('Items'!$K$2:$K$13,MATCH($A32,'Items'!$P$2:$P$13,0)))</f>
        <v/>
      </c>
      <c r="F32" s="31">
        <f>IF($A32&gt;MAX('Items'!$P$2:$P$13),"",INDEX('Items'!$L$2:$L$13,MATCH($A32,'Items'!$P$2:$P$13,0)))</f>
        <v/>
      </c>
      <c r="G32" s="31">
        <f>IF(B32="","",MAX(N(INDEX('Items'!$M$2:$M$13,MATCH($A32,'Items'!$P$2:$P$13,0))),N(F32)-E32))</f>
        <v/>
      </c>
      <c r="H32" s="32">
        <f>IF(B32="","",G32*N(INDEX('Items'!$F$2:$F$13,MATCH($A32,'Items'!$P$2:$P$13,0))))</f>
        <v/>
      </c>
      <c r="I32" s="30">
        <f>IF($A32&gt;MAX('Items'!$P$2:$P$13),"",INDEX('Items'!$N$2:$N$13,MATCH($A32,'Items'!$P$2:$P$13,0)))</f>
        <v/>
      </c>
    </row>
    <row r="33">
      <c r="A33" s="3" t="n">
        <v>29</v>
      </c>
      <c r="B33" s="30">
        <f>IF($A33&gt;MAX('Items'!$P$2:$P$13),"",INDEX('Items'!$A$2:$A$13,MATCH($A33,'Items'!$P$2:$P$13,0)))</f>
        <v/>
      </c>
      <c r="C33" s="30">
        <f>IF($A33&gt;MAX('Items'!$P$2:$P$13),"",INDEX('Items'!$B$2:$B$13,MATCH($A33,'Items'!$P$2:$P$13,0)))</f>
        <v/>
      </c>
      <c r="D33" s="30">
        <f>IF($A33&gt;MAX('Items'!$P$2:$P$13),"",INDEX('Items'!$E$2:$E$13,MATCH($A33,'Items'!$P$2:$P$13,0)))</f>
        <v/>
      </c>
      <c r="E33" s="31">
        <f>IF($A33&gt;MAX('Items'!$P$2:$P$13),"",INDEX('Items'!$K$2:$K$13,MATCH($A33,'Items'!$P$2:$P$13,0)))</f>
        <v/>
      </c>
      <c r="F33" s="31">
        <f>IF($A33&gt;MAX('Items'!$P$2:$P$13),"",INDEX('Items'!$L$2:$L$13,MATCH($A33,'Items'!$P$2:$P$13,0)))</f>
        <v/>
      </c>
      <c r="G33" s="31">
        <f>IF(B33="","",MAX(N(INDEX('Items'!$M$2:$M$13,MATCH($A33,'Items'!$P$2:$P$13,0))),N(F33)-E33))</f>
        <v/>
      </c>
      <c r="H33" s="32">
        <f>IF(B33="","",G33*N(INDEX('Items'!$F$2:$F$13,MATCH($A33,'Items'!$P$2:$P$13,0))))</f>
        <v/>
      </c>
      <c r="I33" s="30">
        <f>IF($A33&gt;MAX('Items'!$P$2:$P$13),"",INDEX('Items'!$N$2:$N$13,MATCH($A33,'Items'!$P$2:$P$13,0)))</f>
        <v/>
      </c>
    </row>
    <row r="34">
      <c r="A34" s="3" t="n">
        <v>30</v>
      </c>
      <c r="B34" s="30">
        <f>IF($A34&gt;MAX('Items'!$P$2:$P$13),"",INDEX('Items'!$A$2:$A$13,MATCH($A34,'Items'!$P$2:$P$13,0)))</f>
        <v/>
      </c>
      <c r="C34" s="30">
        <f>IF($A34&gt;MAX('Items'!$P$2:$P$13),"",INDEX('Items'!$B$2:$B$13,MATCH($A34,'Items'!$P$2:$P$13,0)))</f>
        <v/>
      </c>
      <c r="D34" s="30">
        <f>IF($A34&gt;MAX('Items'!$P$2:$P$13),"",INDEX('Items'!$E$2:$E$13,MATCH($A34,'Items'!$P$2:$P$13,0)))</f>
        <v/>
      </c>
      <c r="E34" s="31">
        <f>IF($A34&gt;MAX('Items'!$P$2:$P$13),"",INDEX('Items'!$K$2:$K$13,MATCH($A34,'Items'!$P$2:$P$13,0)))</f>
        <v/>
      </c>
      <c r="F34" s="31">
        <f>IF($A34&gt;MAX('Items'!$P$2:$P$13),"",INDEX('Items'!$L$2:$L$13,MATCH($A34,'Items'!$P$2:$P$13,0)))</f>
        <v/>
      </c>
      <c r="G34" s="31">
        <f>IF(B34="","",MAX(N(INDEX('Items'!$M$2:$M$13,MATCH($A34,'Items'!$P$2:$P$13,0))),N(F34)-E34))</f>
        <v/>
      </c>
      <c r="H34" s="32">
        <f>IF(B34="","",G34*N(INDEX('Items'!$F$2:$F$13,MATCH($A34,'Items'!$P$2:$P$13,0))))</f>
        <v/>
      </c>
      <c r="I34" s="30">
        <f>IF($A34&gt;MAX('Items'!$P$2:$P$13),"",INDEX('Items'!$N$2:$N$13,MATCH($A34,'Items'!$P$2:$P$13,0)))</f>
        <v/>
      </c>
    </row>
    <row r="35">
      <c r="A35" s="3" t="n">
        <v>31</v>
      </c>
      <c r="B35" s="30">
        <f>IF($A35&gt;MAX('Items'!$P$2:$P$13),"",INDEX('Items'!$A$2:$A$13,MATCH($A35,'Items'!$P$2:$P$13,0)))</f>
        <v/>
      </c>
      <c r="C35" s="30">
        <f>IF($A35&gt;MAX('Items'!$P$2:$P$13),"",INDEX('Items'!$B$2:$B$13,MATCH($A35,'Items'!$P$2:$P$13,0)))</f>
        <v/>
      </c>
      <c r="D35" s="30">
        <f>IF($A35&gt;MAX('Items'!$P$2:$P$13),"",INDEX('Items'!$E$2:$E$13,MATCH($A35,'Items'!$P$2:$P$13,0)))</f>
        <v/>
      </c>
      <c r="E35" s="31">
        <f>IF($A35&gt;MAX('Items'!$P$2:$P$13),"",INDEX('Items'!$K$2:$K$13,MATCH($A35,'Items'!$P$2:$P$13,0)))</f>
        <v/>
      </c>
      <c r="F35" s="31">
        <f>IF($A35&gt;MAX('Items'!$P$2:$P$13),"",INDEX('Items'!$L$2:$L$13,MATCH($A35,'Items'!$P$2:$P$13,0)))</f>
        <v/>
      </c>
      <c r="G35" s="31">
        <f>IF(B35="","",MAX(N(INDEX('Items'!$M$2:$M$13,MATCH($A35,'Items'!$P$2:$P$13,0))),N(F35)-E35))</f>
        <v/>
      </c>
      <c r="H35" s="32">
        <f>IF(B35="","",G35*N(INDEX('Items'!$F$2:$F$13,MATCH($A35,'Items'!$P$2:$P$13,0))))</f>
        <v/>
      </c>
      <c r="I35" s="30">
        <f>IF($A35&gt;MAX('Items'!$P$2:$P$13),"",INDEX('Items'!$N$2:$N$13,MATCH($A35,'Items'!$P$2:$P$13,0)))</f>
        <v/>
      </c>
    </row>
    <row r="36">
      <c r="A36" s="3" t="n">
        <v>32</v>
      </c>
      <c r="B36" s="30">
        <f>IF($A36&gt;MAX('Items'!$P$2:$P$13),"",INDEX('Items'!$A$2:$A$13,MATCH($A36,'Items'!$P$2:$P$13,0)))</f>
        <v/>
      </c>
      <c r="C36" s="30">
        <f>IF($A36&gt;MAX('Items'!$P$2:$P$13),"",INDEX('Items'!$B$2:$B$13,MATCH($A36,'Items'!$P$2:$P$13,0)))</f>
        <v/>
      </c>
      <c r="D36" s="30">
        <f>IF($A36&gt;MAX('Items'!$P$2:$P$13),"",INDEX('Items'!$E$2:$E$13,MATCH($A36,'Items'!$P$2:$P$13,0)))</f>
        <v/>
      </c>
      <c r="E36" s="31">
        <f>IF($A36&gt;MAX('Items'!$P$2:$P$13),"",INDEX('Items'!$K$2:$K$13,MATCH($A36,'Items'!$P$2:$P$13,0)))</f>
        <v/>
      </c>
      <c r="F36" s="31">
        <f>IF($A36&gt;MAX('Items'!$P$2:$P$13),"",INDEX('Items'!$L$2:$L$13,MATCH($A36,'Items'!$P$2:$P$13,0)))</f>
        <v/>
      </c>
      <c r="G36" s="31">
        <f>IF(B36="","",MAX(N(INDEX('Items'!$M$2:$M$13,MATCH($A36,'Items'!$P$2:$P$13,0))),N(F36)-E36))</f>
        <v/>
      </c>
      <c r="H36" s="32">
        <f>IF(B36="","",G36*N(INDEX('Items'!$F$2:$F$13,MATCH($A36,'Items'!$P$2:$P$13,0))))</f>
        <v/>
      </c>
      <c r="I36" s="30">
        <f>IF($A36&gt;MAX('Items'!$P$2:$P$13),"",INDEX('Items'!$N$2:$N$13,MATCH($A36,'Items'!$P$2:$P$13,0)))</f>
        <v/>
      </c>
    </row>
    <row r="37">
      <c r="A37" s="3" t="n">
        <v>33</v>
      </c>
      <c r="B37" s="30">
        <f>IF($A37&gt;MAX('Items'!$P$2:$P$13),"",INDEX('Items'!$A$2:$A$13,MATCH($A37,'Items'!$P$2:$P$13,0)))</f>
        <v/>
      </c>
      <c r="C37" s="30">
        <f>IF($A37&gt;MAX('Items'!$P$2:$P$13),"",INDEX('Items'!$B$2:$B$13,MATCH($A37,'Items'!$P$2:$P$13,0)))</f>
        <v/>
      </c>
      <c r="D37" s="30">
        <f>IF($A37&gt;MAX('Items'!$P$2:$P$13),"",INDEX('Items'!$E$2:$E$13,MATCH($A37,'Items'!$P$2:$P$13,0)))</f>
        <v/>
      </c>
      <c r="E37" s="31">
        <f>IF($A37&gt;MAX('Items'!$P$2:$P$13),"",INDEX('Items'!$K$2:$K$13,MATCH($A37,'Items'!$P$2:$P$13,0)))</f>
        <v/>
      </c>
      <c r="F37" s="31">
        <f>IF($A37&gt;MAX('Items'!$P$2:$P$13),"",INDEX('Items'!$L$2:$L$13,MATCH($A37,'Items'!$P$2:$P$13,0)))</f>
        <v/>
      </c>
      <c r="G37" s="31">
        <f>IF(B37="","",MAX(N(INDEX('Items'!$M$2:$M$13,MATCH($A37,'Items'!$P$2:$P$13,0))),N(F37)-E37))</f>
        <v/>
      </c>
      <c r="H37" s="32">
        <f>IF(B37="","",G37*N(INDEX('Items'!$F$2:$F$13,MATCH($A37,'Items'!$P$2:$P$13,0))))</f>
        <v/>
      </c>
      <c r="I37" s="30">
        <f>IF($A37&gt;MAX('Items'!$P$2:$P$13),"",INDEX('Items'!$N$2:$N$13,MATCH($A37,'Items'!$P$2:$P$13,0)))</f>
        <v/>
      </c>
    </row>
    <row r="38">
      <c r="A38" s="3" t="n">
        <v>34</v>
      </c>
      <c r="B38" s="30">
        <f>IF($A38&gt;MAX('Items'!$P$2:$P$13),"",INDEX('Items'!$A$2:$A$13,MATCH($A38,'Items'!$P$2:$P$13,0)))</f>
        <v/>
      </c>
      <c r="C38" s="30">
        <f>IF($A38&gt;MAX('Items'!$P$2:$P$13),"",INDEX('Items'!$B$2:$B$13,MATCH($A38,'Items'!$P$2:$P$13,0)))</f>
        <v/>
      </c>
      <c r="D38" s="30">
        <f>IF($A38&gt;MAX('Items'!$P$2:$P$13),"",INDEX('Items'!$E$2:$E$13,MATCH($A38,'Items'!$P$2:$P$13,0)))</f>
        <v/>
      </c>
      <c r="E38" s="31">
        <f>IF($A38&gt;MAX('Items'!$P$2:$P$13),"",INDEX('Items'!$K$2:$K$13,MATCH($A38,'Items'!$P$2:$P$13,0)))</f>
        <v/>
      </c>
      <c r="F38" s="31">
        <f>IF($A38&gt;MAX('Items'!$P$2:$P$13),"",INDEX('Items'!$L$2:$L$13,MATCH($A38,'Items'!$P$2:$P$13,0)))</f>
        <v/>
      </c>
      <c r="G38" s="31">
        <f>IF(B38="","",MAX(N(INDEX('Items'!$M$2:$M$13,MATCH($A38,'Items'!$P$2:$P$13,0))),N(F38)-E38))</f>
        <v/>
      </c>
      <c r="H38" s="32">
        <f>IF(B38="","",G38*N(INDEX('Items'!$F$2:$F$13,MATCH($A38,'Items'!$P$2:$P$13,0))))</f>
        <v/>
      </c>
      <c r="I38" s="30">
        <f>IF($A38&gt;MAX('Items'!$P$2:$P$13),"",INDEX('Items'!$N$2:$N$13,MATCH($A38,'Items'!$P$2:$P$13,0)))</f>
        <v/>
      </c>
    </row>
    <row r="39">
      <c r="A39" s="3" t="n">
        <v>35</v>
      </c>
      <c r="B39" s="30">
        <f>IF($A39&gt;MAX('Items'!$P$2:$P$13),"",INDEX('Items'!$A$2:$A$13,MATCH($A39,'Items'!$P$2:$P$13,0)))</f>
        <v/>
      </c>
      <c r="C39" s="30">
        <f>IF($A39&gt;MAX('Items'!$P$2:$P$13),"",INDEX('Items'!$B$2:$B$13,MATCH($A39,'Items'!$P$2:$P$13,0)))</f>
        <v/>
      </c>
      <c r="D39" s="30">
        <f>IF($A39&gt;MAX('Items'!$P$2:$P$13),"",INDEX('Items'!$E$2:$E$13,MATCH($A39,'Items'!$P$2:$P$13,0)))</f>
        <v/>
      </c>
      <c r="E39" s="31">
        <f>IF($A39&gt;MAX('Items'!$P$2:$P$13),"",INDEX('Items'!$K$2:$K$13,MATCH($A39,'Items'!$P$2:$P$13,0)))</f>
        <v/>
      </c>
      <c r="F39" s="31">
        <f>IF($A39&gt;MAX('Items'!$P$2:$P$13),"",INDEX('Items'!$L$2:$L$13,MATCH($A39,'Items'!$P$2:$P$13,0)))</f>
        <v/>
      </c>
      <c r="G39" s="31">
        <f>IF(B39="","",MAX(N(INDEX('Items'!$M$2:$M$13,MATCH($A39,'Items'!$P$2:$P$13,0))),N(F39)-E39))</f>
        <v/>
      </c>
      <c r="H39" s="32">
        <f>IF(B39="","",G39*N(INDEX('Items'!$F$2:$F$13,MATCH($A39,'Items'!$P$2:$P$13,0))))</f>
        <v/>
      </c>
      <c r="I39" s="30">
        <f>IF($A39&gt;MAX('Items'!$P$2:$P$13),"",INDEX('Items'!$N$2:$N$13,MATCH($A39,'Items'!$P$2:$P$13,0)))</f>
        <v/>
      </c>
    </row>
    <row r="40">
      <c r="A40" s="3" t="n">
        <v>36</v>
      </c>
      <c r="B40" s="30">
        <f>IF($A40&gt;MAX('Items'!$P$2:$P$13),"",INDEX('Items'!$A$2:$A$13,MATCH($A40,'Items'!$P$2:$P$13,0)))</f>
        <v/>
      </c>
      <c r="C40" s="30">
        <f>IF($A40&gt;MAX('Items'!$P$2:$P$13),"",INDEX('Items'!$B$2:$B$13,MATCH($A40,'Items'!$P$2:$P$13,0)))</f>
        <v/>
      </c>
      <c r="D40" s="30">
        <f>IF($A40&gt;MAX('Items'!$P$2:$P$13),"",INDEX('Items'!$E$2:$E$13,MATCH($A40,'Items'!$P$2:$P$13,0)))</f>
        <v/>
      </c>
      <c r="E40" s="31">
        <f>IF($A40&gt;MAX('Items'!$P$2:$P$13),"",INDEX('Items'!$K$2:$K$13,MATCH($A40,'Items'!$P$2:$P$13,0)))</f>
        <v/>
      </c>
      <c r="F40" s="31">
        <f>IF($A40&gt;MAX('Items'!$P$2:$P$13),"",INDEX('Items'!$L$2:$L$13,MATCH($A40,'Items'!$P$2:$P$13,0)))</f>
        <v/>
      </c>
      <c r="G40" s="31">
        <f>IF(B40="","",MAX(N(INDEX('Items'!$M$2:$M$13,MATCH($A40,'Items'!$P$2:$P$13,0))),N(F40)-E40))</f>
        <v/>
      </c>
      <c r="H40" s="32">
        <f>IF(B40="","",G40*N(INDEX('Items'!$F$2:$F$13,MATCH($A40,'Items'!$P$2:$P$13,0))))</f>
        <v/>
      </c>
      <c r="I40" s="30">
        <f>IF($A40&gt;MAX('Items'!$P$2:$P$13),"",INDEX('Items'!$N$2:$N$13,MATCH($A40,'Items'!$P$2:$P$13,0)))</f>
        <v/>
      </c>
    </row>
    <row r="41">
      <c r="A41" s="3" t="n">
        <v>37</v>
      </c>
      <c r="B41" s="30">
        <f>IF($A41&gt;MAX('Items'!$P$2:$P$13),"",INDEX('Items'!$A$2:$A$13,MATCH($A41,'Items'!$P$2:$P$13,0)))</f>
        <v/>
      </c>
      <c r="C41" s="30">
        <f>IF($A41&gt;MAX('Items'!$P$2:$P$13),"",INDEX('Items'!$B$2:$B$13,MATCH($A41,'Items'!$P$2:$P$13,0)))</f>
        <v/>
      </c>
      <c r="D41" s="30">
        <f>IF($A41&gt;MAX('Items'!$P$2:$P$13),"",INDEX('Items'!$E$2:$E$13,MATCH($A41,'Items'!$P$2:$P$13,0)))</f>
        <v/>
      </c>
      <c r="E41" s="31">
        <f>IF($A41&gt;MAX('Items'!$P$2:$P$13),"",INDEX('Items'!$K$2:$K$13,MATCH($A41,'Items'!$P$2:$P$13,0)))</f>
        <v/>
      </c>
      <c r="F41" s="31">
        <f>IF($A41&gt;MAX('Items'!$P$2:$P$13),"",INDEX('Items'!$L$2:$L$13,MATCH($A41,'Items'!$P$2:$P$13,0)))</f>
        <v/>
      </c>
      <c r="G41" s="31">
        <f>IF(B41="","",MAX(N(INDEX('Items'!$M$2:$M$13,MATCH($A41,'Items'!$P$2:$P$13,0))),N(F41)-E41))</f>
        <v/>
      </c>
      <c r="H41" s="32">
        <f>IF(B41="","",G41*N(INDEX('Items'!$F$2:$F$13,MATCH($A41,'Items'!$P$2:$P$13,0))))</f>
        <v/>
      </c>
      <c r="I41" s="30">
        <f>IF($A41&gt;MAX('Items'!$P$2:$P$13),"",INDEX('Items'!$N$2:$N$13,MATCH($A41,'Items'!$P$2:$P$13,0)))</f>
        <v/>
      </c>
    </row>
    <row r="42">
      <c r="A42" s="3" t="n">
        <v>38</v>
      </c>
      <c r="B42" s="30">
        <f>IF($A42&gt;MAX('Items'!$P$2:$P$13),"",INDEX('Items'!$A$2:$A$13,MATCH($A42,'Items'!$P$2:$P$13,0)))</f>
        <v/>
      </c>
      <c r="C42" s="30">
        <f>IF($A42&gt;MAX('Items'!$P$2:$P$13),"",INDEX('Items'!$B$2:$B$13,MATCH($A42,'Items'!$P$2:$P$13,0)))</f>
        <v/>
      </c>
      <c r="D42" s="30">
        <f>IF($A42&gt;MAX('Items'!$P$2:$P$13),"",INDEX('Items'!$E$2:$E$13,MATCH($A42,'Items'!$P$2:$P$13,0)))</f>
        <v/>
      </c>
      <c r="E42" s="31">
        <f>IF($A42&gt;MAX('Items'!$P$2:$P$13),"",INDEX('Items'!$K$2:$K$13,MATCH($A42,'Items'!$P$2:$P$13,0)))</f>
        <v/>
      </c>
      <c r="F42" s="31">
        <f>IF($A42&gt;MAX('Items'!$P$2:$P$13),"",INDEX('Items'!$L$2:$L$13,MATCH($A42,'Items'!$P$2:$P$13,0)))</f>
        <v/>
      </c>
      <c r="G42" s="31">
        <f>IF(B42="","",MAX(N(INDEX('Items'!$M$2:$M$13,MATCH($A42,'Items'!$P$2:$P$13,0))),N(F42)-E42))</f>
        <v/>
      </c>
      <c r="H42" s="32">
        <f>IF(B42="","",G42*N(INDEX('Items'!$F$2:$F$13,MATCH($A42,'Items'!$P$2:$P$13,0))))</f>
        <v/>
      </c>
      <c r="I42" s="30">
        <f>IF($A42&gt;MAX('Items'!$P$2:$P$13),"",INDEX('Items'!$N$2:$N$13,MATCH($A42,'Items'!$P$2:$P$13,0)))</f>
        <v/>
      </c>
    </row>
    <row r="43">
      <c r="A43" s="3" t="n">
        <v>39</v>
      </c>
      <c r="B43" s="30">
        <f>IF($A43&gt;MAX('Items'!$P$2:$P$13),"",INDEX('Items'!$A$2:$A$13,MATCH($A43,'Items'!$P$2:$P$13,0)))</f>
        <v/>
      </c>
      <c r="C43" s="30">
        <f>IF($A43&gt;MAX('Items'!$P$2:$P$13),"",INDEX('Items'!$B$2:$B$13,MATCH($A43,'Items'!$P$2:$P$13,0)))</f>
        <v/>
      </c>
      <c r="D43" s="30">
        <f>IF($A43&gt;MAX('Items'!$P$2:$P$13),"",INDEX('Items'!$E$2:$E$13,MATCH($A43,'Items'!$P$2:$P$13,0)))</f>
        <v/>
      </c>
      <c r="E43" s="31">
        <f>IF($A43&gt;MAX('Items'!$P$2:$P$13),"",INDEX('Items'!$K$2:$K$13,MATCH($A43,'Items'!$P$2:$P$13,0)))</f>
        <v/>
      </c>
      <c r="F43" s="31">
        <f>IF($A43&gt;MAX('Items'!$P$2:$P$13),"",INDEX('Items'!$L$2:$L$13,MATCH($A43,'Items'!$P$2:$P$13,0)))</f>
        <v/>
      </c>
      <c r="G43" s="31">
        <f>IF(B43="","",MAX(N(INDEX('Items'!$M$2:$M$13,MATCH($A43,'Items'!$P$2:$P$13,0))),N(F43)-E43))</f>
        <v/>
      </c>
      <c r="H43" s="32">
        <f>IF(B43="","",G43*N(INDEX('Items'!$F$2:$F$13,MATCH($A43,'Items'!$P$2:$P$13,0))))</f>
        <v/>
      </c>
      <c r="I43" s="30">
        <f>IF($A43&gt;MAX('Items'!$P$2:$P$13),"",INDEX('Items'!$N$2:$N$13,MATCH($A43,'Items'!$P$2:$P$13,0)))</f>
        <v/>
      </c>
    </row>
    <row r="44">
      <c r="A44" s="3" t="n">
        <v>40</v>
      </c>
      <c r="B44" s="30">
        <f>IF($A44&gt;MAX('Items'!$P$2:$P$13),"",INDEX('Items'!$A$2:$A$13,MATCH($A44,'Items'!$P$2:$P$13,0)))</f>
        <v/>
      </c>
      <c r="C44" s="30">
        <f>IF($A44&gt;MAX('Items'!$P$2:$P$13),"",INDEX('Items'!$B$2:$B$13,MATCH($A44,'Items'!$P$2:$P$13,0)))</f>
        <v/>
      </c>
      <c r="D44" s="30">
        <f>IF($A44&gt;MAX('Items'!$P$2:$P$13),"",INDEX('Items'!$E$2:$E$13,MATCH($A44,'Items'!$P$2:$P$13,0)))</f>
        <v/>
      </c>
      <c r="E44" s="31">
        <f>IF($A44&gt;MAX('Items'!$P$2:$P$13),"",INDEX('Items'!$K$2:$K$13,MATCH($A44,'Items'!$P$2:$P$13,0)))</f>
        <v/>
      </c>
      <c r="F44" s="31">
        <f>IF($A44&gt;MAX('Items'!$P$2:$P$13),"",INDEX('Items'!$L$2:$L$13,MATCH($A44,'Items'!$P$2:$P$13,0)))</f>
        <v/>
      </c>
      <c r="G44" s="31">
        <f>IF(B44="","",MAX(N(INDEX('Items'!$M$2:$M$13,MATCH($A44,'Items'!$P$2:$P$13,0))),N(F44)-E44))</f>
        <v/>
      </c>
      <c r="H44" s="32">
        <f>IF(B44="","",G44*N(INDEX('Items'!$F$2:$F$13,MATCH($A44,'Items'!$P$2:$P$13,0))))</f>
        <v/>
      </c>
      <c r="I44" s="30">
        <f>IF($A44&gt;MAX('Items'!$P$2:$P$13),"",INDEX('Items'!$N$2:$N$13,MATCH($A44,'Items'!$P$2:$P$13,0)))</f>
        <v/>
      </c>
    </row>
    <row r="45">
      <c r="A45" s="3" t="n">
        <v>41</v>
      </c>
      <c r="B45" s="30">
        <f>IF($A45&gt;MAX('Items'!$P$2:$P$13),"",INDEX('Items'!$A$2:$A$13,MATCH($A45,'Items'!$P$2:$P$13,0)))</f>
        <v/>
      </c>
      <c r="C45" s="30">
        <f>IF($A45&gt;MAX('Items'!$P$2:$P$13),"",INDEX('Items'!$B$2:$B$13,MATCH($A45,'Items'!$P$2:$P$13,0)))</f>
        <v/>
      </c>
      <c r="D45" s="30">
        <f>IF($A45&gt;MAX('Items'!$P$2:$P$13),"",INDEX('Items'!$E$2:$E$13,MATCH($A45,'Items'!$P$2:$P$13,0)))</f>
        <v/>
      </c>
      <c r="E45" s="31">
        <f>IF($A45&gt;MAX('Items'!$P$2:$P$13),"",INDEX('Items'!$K$2:$K$13,MATCH($A45,'Items'!$P$2:$P$13,0)))</f>
        <v/>
      </c>
      <c r="F45" s="31">
        <f>IF($A45&gt;MAX('Items'!$P$2:$P$13),"",INDEX('Items'!$L$2:$L$13,MATCH($A45,'Items'!$P$2:$P$13,0)))</f>
        <v/>
      </c>
      <c r="G45" s="31">
        <f>IF(B45="","",MAX(N(INDEX('Items'!$M$2:$M$13,MATCH($A45,'Items'!$P$2:$P$13,0))),N(F45)-E45))</f>
        <v/>
      </c>
      <c r="H45" s="32">
        <f>IF(B45="","",G45*N(INDEX('Items'!$F$2:$F$13,MATCH($A45,'Items'!$P$2:$P$13,0))))</f>
        <v/>
      </c>
      <c r="I45" s="30">
        <f>IF($A45&gt;MAX('Items'!$P$2:$P$13),"",INDEX('Items'!$N$2:$N$13,MATCH($A45,'Items'!$P$2:$P$13,0)))</f>
        <v/>
      </c>
    </row>
    <row r="46">
      <c r="A46" s="3" t="n">
        <v>42</v>
      </c>
      <c r="B46" s="30">
        <f>IF($A46&gt;MAX('Items'!$P$2:$P$13),"",INDEX('Items'!$A$2:$A$13,MATCH($A46,'Items'!$P$2:$P$13,0)))</f>
        <v/>
      </c>
      <c r="C46" s="30">
        <f>IF($A46&gt;MAX('Items'!$P$2:$P$13),"",INDEX('Items'!$B$2:$B$13,MATCH($A46,'Items'!$P$2:$P$13,0)))</f>
        <v/>
      </c>
      <c r="D46" s="30">
        <f>IF($A46&gt;MAX('Items'!$P$2:$P$13),"",INDEX('Items'!$E$2:$E$13,MATCH($A46,'Items'!$P$2:$P$13,0)))</f>
        <v/>
      </c>
      <c r="E46" s="31">
        <f>IF($A46&gt;MAX('Items'!$P$2:$P$13),"",INDEX('Items'!$K$2:$K$13,MATCH($A46,'Items'!$P$2:$P$13,0)))</f>
        <v/>
      </c>
      <c r="F46" s="31">
        <f>IF($A46&gt;MAX('Items'!$P$2:$P$13),"",INDEX('Items'!$L$2:$L$13,MATCH($A46,'Items'!$P$2:$P$13,0)))</f>
        <v/>
      </c>
      <c r="G46" s="31">
        <f>IF(B46="","",MAX(N(INDEX('Items'!$M$2:$M$13,MATCH($A46,'Items'!$P$2:$P$13,0))),N(F46)-E46))</f>
        <v/>
      </c>
      <c r="H46" s="32">
        <f>IF(B46="","",G46*N(INDEX('Items'!$F$2:$F$13,MATCH($A46,'Items'!$P$2:$P$13,0))))</f>
        <v/>
      </c>
      <c r="I46" s="30">
        <f>IF($A46&gt;MAX('Items'!$P$2:$P$13),"",INDEX('Items'!$N$2:$N$13,MATCH($A46,'Items'!$P$2:$P$13,0)))</f>
        <v/>
      </c>
    </row>
    <row r="47">
      <c r="A47" s="3" t="n">
        <v>43</v>
      </c>
      <c r="B47" s="30">
        <f>IF($A47&gt;MAX('Items'!$P$2:$P$13),"",INDEX('Items'!$A$2:$A$13,MATCH($A47,'Items'!$P$2:$P$13,0)))</f>
        <v/>
      </c>
      <c r="C47" s="30">
        <f>IF($A47&gt;MAX('Items'!$P$2:$P$13),"",INDEX('Items'!$B$2:$B$13,MATCH($A47,'Items'!$P$2:$P$13,0)))</f>
        <v/>
      </c>
      <c r="D47" s="30">
        <f>IF($A47&gt;MAX('Items'!$P$2:$P$13),"",INDEX('Items'!$E$2:$E$13,MATCH($A47,'Items'!$P$2:$P$13,0)))</f>
        <v/>
      </c>
      <c r="E47" s="31">
        <f>IF($A47&gt;MAX('Items'!$P$2:$P$13),"",INDEX('Items'!$K$2:$K$13,MATCH($A47,'Items'!$P$2:$P$13,0)))</f>
        <v/>
      </c>
      <c r="F47" s="31">
        <f>IF($A47&gt;MAX('Items'!$P$2:$P$13),"",INDEX('Items'!$L$2:$L$13,MATCH($A47,'Items'!$P$2:$P$13,0)))</f>
        <v/>
      </c>
      <c r="G47" s="31">
        <f>IF(B47="","",MAX(N(INDEX('Items'!$M$2:$M$13,MATCH($A47,'Items'!$P$2:$P$13,0))),N(F47)-E47))</f>
        <v/>
      </c>
      <c r="H47" s="32">
        <f>IF(B47="","",G47*N(INDEX('Items'!$F$2:$F$13,MATCH($A47,'Items'!$P$2:$P$13,0))))</f>
        <v/>
      </c>
      <c r="I47" s="30">
        <f>IF($A47&gt;MAX('Items'!$P$2:$P$13),"",INDEX('Items'!$N$2:$N$13,MATCH($A47,'Items'!$P$2:$P$13,0)))</f>
        <v/>
      </c>
    </row>
    <row r="48">
      <c r="A48" s="3" t="n">
        <v>44</v>
      </c>
      <c r="B48" s="30">
        <f>IF($A48&gt;MAX('Items'!$P$2:$P$13),"",INDEX('Items'!$A$2:$A$13,MATCH($A48,'Items'!$P$2:$P$13,0)))</f>
        <v/>
      </c>
      <c r="C48" s="30">
        <f>IF($A48&gt;MAX('Items'!$P$2:$P$13),"",INDEX('Items'!$B$2:$B$13,MATCH($A48,'Items'!$P$2:$P$13,0)))</f>
        <v/>
      </c>
      <c r="D48" s="30">
        <f>IF($A48&gt;MAX('Items'!$P$2:$P$13),"",INDEX('Items'!$E$2:$E$13,MATCH($A48,'Items'!$P$2:$P$13,0)))</f>
        <v/>
      </c>
      <c r="E48" s="31">
        <f>IF($A48&gt;MAX('Items'!$P$2:$P$13),"",INDEX('Items'!$K$2:$K$13,MATCH($A48,'Items'!$P$2:$P$13,0)))</f>
        <v/>
      </c>
      <c r="F48" s="31">
        <f>IF($A48&gt;MAX('Items'!$P$2:$P$13),"",INDEX('Items'!$L$2:$L$13,MATCH($A48,'Items'!$P$2:$P$13,0)))</f>
        <v/>
      </c>
      <c r="G48" s="31">
        <f>IF(B48="","",MAX(N(INDEX('Items'!$M$2:$M$13,MATCH($A48,'Items'!$P$2:$P$13,0))),N(F48)-E48))</f>
        <v/>
      </c>
      <c r="H48" s="32">
        <f>IF(B48="","",G48*N(INDEX('Items'!$F$2:$F$13,MATCH($A48,'Items'!$P$2:$P$13,0))))</f>
        <v/>
      </c>
      <c r="I48" s="30">
        <f>IF($A48&gt;MAX('Items'!$P$2:$P$13),"",INDEX('Items'!$N$2:$N$13,MATCH($A48,'Items'!$P$2:$P$13,0)))</f>
        <v/>
      </c>
    </row>
    <row r="49">
      <c r="A49" s="3" t="n">
        <v>45</v>
      </c>
      <c r="B49" s="30">
        <f>IF($A49&gt;MAX('Items'!$P$2:$P$13),"",INDEX('Items'!$A$2:$A$13,MATCH($A49,'Items'!$P$2:$P$13,0)))</f>
        <v/>
      </c>
      <c r="C49" s="30">
        <f>IF($A49&gt;MAX('Items'!$P$2:$P$13),"",INDEX('Items'!$B$2:$B$13,MATCH($A49,'Items'!$P$2:$P$13,0)))</f>
        <v/>
      </c>
      <c r="D49" s="30">
        <f>IF($A49&gt;MAX('Items'!$P$2:$P$13),"",INDEX('Items'!$E$2:$E$13,MATCH($A49,'Items'!$P$2:$P$13,0)))</f>
        <v/>
      </c>
      <c r="E49" s="31">
        <f>IF($A49&gt;MAX('Items'!$P$2:$P$13),"",INDEX('Items'!$K$2:$K$13,MATCH($A49,'Items'!$P$2:$P$13,0)))</f>
        <v/>
      </c>
      <c r="F49" s="31">
        <f>IF($A49&gt;MAX('Items'!$P$2:$P$13),"",INDEX('Items'!$L$2:$L$13,MATCH($A49,'Items'!$P$2:$P$13,0)))</f>
        <v/>
      </c>
      <c r="G49" s="31">
        <f>IF(B49="","",MAX(N(INDEX('Items'!$M$2:$M$13,MATCH($A49,'Items'!$P$2:$P$13,0))),N(F49)-E49))</f>
        <v/>
      </c>
      <c r="H49" s="32">
        <f>IF(B49="","",G49*N(INDEX('Items'!$F$2:$F$13,MATCH($A49,'Items'!$P$2:$P$13,0))))</f>
        <v/>
      </c>
      <c r="I49" s="30">
        <f>IF($A49&gt;MAX('Items'!$P$2:$P$13),"",INDEX('Items'!$N$2:$N$13,MATCH($A49,'Items'!$P$2:$P$13,0)))</f>
        <v/>
      </c>
    </row>
    <row r="50">
      <c r="A50" s="3" t="n">
        <v>46</v>
      </c>
      <c r="B50" s="30">
        <f>IF($A50&gt;MAX('Items'!$P$2:$P$13),"",INDEX('Items'!$A$2:$A$13,MATCH($A50,'Items'!$P$2:$P$13,0)))</f>
        <v/>
      </c>
      <c r="C50" s="30">
        <f>IF($A50&gt;MAX('Items'!$P$2:$P$13),"",INDEX('Items'!$B$2:$B$13,MATCH($A50,'Items'!$P$2:$P$13,0)))</f>
        <v/>
      </c>
      <c r="D50" s="30">
        <f>IF($A50&gt;MAX('Items'!$P$2:$P$13),"",INDEX('Items'!$E$2:$E$13,MATCH($A50,'Items'!$P$2:$P$13,0)))</f>
        <v/>
      </c>
      <c r="E50" s="31">
        <f>IF($A50&gt;MAX('Items'!$P$2:$P$13),"",INDEX('Items'!$K$2:$K$13,MATCH($A50,'Items'!$P$2:$P$13,0)))</f>
        <v/>
      </c>
      <c r="F50" s="31">
        <f>IF($A50&gt;MAX('Items'!$P$2:$P$13),"",INDEX('Items'!$L$2:$L$13,MATCH($A50,'Items'!$P$2:$P$13,0)))</f>
        <v/>
      </c>
      <c r="G50" s="31">
        <f>IF(B50="","",MAX(N(INDEX('Items'!$M$2:$M$13,MATCH($A50,'Items'!$P$2:$P$13,0))),N(F50)-E50))</f>
        <v/>
      </c>
      <c r="H50" s="32">
        <f>IF(B50="","",G50*N(INDEX('Items'!$F$2:$F$13,MATCH($A50,'Items'!$P$2:$P$13,0))))</f>
        <v/>
      </c>
      <c r="I50" s="30">
        <f>IF($A50&gt;MAX('Items'!$P$2:$P$13),"",INDEX('Items'!$N$2:$N$13,MATCH($A50,'Items'!$P$2:$P$13,0)))</f>
        <v/>
      </c>
    </row>
    <row r="51">
      <c r="A51" s="3" t="n">
        <v>47</v>
      </c>
      <c r="B51" s="30">
        <f>IF($A51&gt;MAX('Items'!$P$2:$P$13),"",INDEX('Items'!$A$2:$A$13,MATCH($A51,'Items'!$P$2:$P$13,0)))</f>
        <v/>
      </c>
      <c r="C51" s="30">
        <f>IF($A51&gt;MAX('Items'!$P$2:$P$13),"",INDEX('Items'!$B$2:$B$13,MATCH($A51,'Items'!$P$2:$P$13,0)))</f>
        <v/>
      </c>
      <c r="D51" s="30">
        <f>IF($A51&gt;MAX('Items'!$P$2:$P$13),"",INDEX('Items'!$E$2:$E$13,MATCH($A51,'Items'!$P$2:$P$13,0)))</f>
        <v/>
      </c>
      <c r="E51" s="31">
        <f>IF($A51&gt;MAX('Items'!$P$2:$P$13),"",INDEX('Items'!$K$2:$K$13,MATCH($A51,'Items'!$P$2:$P$13,0)))</f>
        <v/>
      </c>
      <c r="F51" s="31">
        <f>IF($A51&gt;MAX('Items'!$P$2:$P$13),"",INDEX('Items'!$L$2:$L$13,MATCH($A51,'Items'!$P$2:$P$13,0)))</f>
        <v/>
      </c>
      <c r="G51" s="31">
        <f>IF(B51="","",MAX(N(INDEX('Items'!$M$2:$M$13,MATCH($A51,'Items'!$P$2:$P$13,0))),N(F51)-E51))</f>
        <v/>
      </c>
      <c r="H51" s="32">
        <f>IF(B51="","",G51*N(INDEX('Items'!$F$2:$F$13,MATCH($A51,'Items'!$P$2:$P$13,0))))</f>
        <v/>
      </c>
      <c r="I51" s="30">
        <f>IF($A51&gt;MAX('Items'!$P$2:$P$13),"",INDEX('Items'!$N$2:$N$13,MATCH($A51,'Items'!$P$2:$P$13,0)))</f>
        <v/>
      </c>
    </row>
    <row r="52">
      <c r="A52" s="3" t="n">
        <v>48</v>
      </c>
      <c r="B52" s="30">
        <f>IF($A52&gt;MAX('Items'!$P$2:$P$13),"",INDEX('Items'!$A$2:$A$13,MATCH($A52,'Items'!$P$2:$P$13,0)))</f>
        <v/>
      </c>
      <c r="C52" s="30">
        <f>IF($A52&gt;MAX('Items'!$P$2:$P$13),"",INDEX('Items'!$B$2:$B$13,MATCH($A52,'Items'!$P$2:$P$13,0)))</f>
        <v/>
      </c>
      <c r="D52" s="30">
        <f>IF($A52&gt;MAX('Items'!$P$2:$P$13),"",INDEX('Items'!$E$2:$E$13,MATCH($A52,'Items'!$P$2:$P$13,0)))</f>
        <v/>
      </c>
      <c r="E52" s="31">
        <f>IF($A52&gt;MAX('Items'!$P$2:$P$13),"",INDEX('Items'!$K$2:$K$13,MATCH($A52,'Items'!$P$2:$P$13,0)))</f>
        <v/>
      </c>
      <c r="F52" s="31">
        <f>IF($A52&gt;MAX('Items'!$P$2:$P$13),"",INDEX('Items'!$L$2:$L$13,MATCH($A52,'Items'!$P$2:$P$13,0)))</f>
        <v/>
      </c>
      <c r="G52" s="31">
        <f>IF(B52="","",MAX(N(INDEX('Items'!$M$2:$M$13,MATCH($A52,'Items'!$P$2:$P$13,0))),N(F52)-E52))</f>
        <v/>
      </c>
      <c r="H52" s="32">
        <f>IF(B52="","",G52*N(INDEX('Items'!$F$2:$F$13,MATCH($A52,'Items'!$P$2:$P$13,0))))</f>
        <v/>
      </c>
      <c r="I52" s="30">
        <f>IF($A52&gt;MAX('Items'!$P$2:$P$13),"",INDEX('Items'!$N$2:$N$13,MATCH($A52,'Items'!$P$2:$P$13,0)))</f>
        <v/>
      </c>
    </row>
    <row r="53">
      <c r="A53" s="3" t="n">
        <v>49</v>
      </c>
      <c r="B53" s="30">
        <f>IF($A53&gt;MAX('Items'!$P$2:$P$13),"",INDEX('Items'!$A$2:$A$13,MATCH($A53,'Items'!$P$2:$P$13,0)))</f>
        <v/>
      </c>
      <c r="C53" s="30">
        <f>IF($A53&gt;MAX('Items'!$P$2:$P$13),"",INDEX('Items'!$B$2:$B$13,MATCH($A53,'Items'!$P$2:$P$13,0)))</f>
        <v/>
      </c>
      <c r="D53" s="30">
        <f>IF($A53&gt;MAX('Items'!$P$2:$P$13),"",INDEX('Items'!$E$2:$E$13,MATCH($A53,'Items'!$P$2:$P$13,0)))</f>
        <v/>
      </c>
      <c r="E53" s="31">
        <f>IF($A53&gt;MAX('Items'!$P$2:$P$13),"",INDEX('Items'!$K$2:$K$13,MATCH($A53,'Items'!$P$2:$P$13,0)))</f>
        <v/>
      </c>
      <c r="F53" s="31">
        <f>IF($A53&gt;MAX('Items'!$P$2:$P$13),"",INDEX('Items'!$L$2:$L$13,MATCH($A53,'Items'!$P$2:$P$13,0)))</f>
        <v/>
      </c>
      <c r="G53" s="31">
        <f>IF(B53="","",MAX(N(INDEX('Items'!$M$2:$M$13,MATCH($A53,'Items'!$P$2:$P$13,0))),N(F53)-E53))</f>
        <v/>
      </c>
      <c r="H53" s="32">
        <f>IF(B53="","",G53*N(INDEX('Items'!$F$2:$F$13,MATCH($A53,'Items'!$P$2:$P$13,0))))</f>
        <v/>
      </c>
      <c r="I53" s="30">
        <f>IF($A53&gt;MAX('Items'!$P$2:$P$13),"",INDEX('Items'!$N$2:$N$13,MATCH($A53,'Items'!$P$2:$P$13,0)))</f>
        <v/>
      </c>
    </row>
    <row r="54">
      <c r="A54" s="3" t="n">
        <v>50</v>
      </c>
      <c r="B54" s="30">
        <f>IF($A54&gt;MAX('Items'!$P$2:$P$13),"",INDEX('Items'!$A$2:$A$13,MATCH($A54,'Items'!$P$2:$P$13,0)))</f>
        <v/>
      </c>
      <c r="C54" s="30">
        <f>IF($A54&gt;MAX('Items'!$P$2:$P$13),"",INDEX('Items'!$B$2:$B$13,MATCH($A54,'Items'!$P$2:$P$13,0)))</f>
        <v/>
      </c>
      <c r="D54" s="30">
        <f>IF($A54&gt;MAX('Items'!$P$2:$P$13),"",INDEX('Items'!$E$2:$E$13,MATCH($A54,'Items'!$P$2:$P$13,0)))</f>
        <v/>
      </c>
      <c r="E54" s="31">
        <f>IF($A54&gt;MAX('Items'!$P$2:$P$13),"",INDEX('Items'!$K$2:$K$13,MATCH($A54,'Items'!$P$2:$P$13,0)))</f>
        <v/>
      </c>
      <c r="F54" s="31">
        <f>IF($A54&gt;MAX('Items'!$P$2:$P$13),"",INDEX('Items'!$L$2:$L$13,MATCH($A54,'Items'!$P$2:$P$13,0)))</f>
        <v/>
      </c>
      <c r="G54" s="31">
        <f>IF(B54="","",MAX(N(INDEX('Items'!$M$2:$M$13,MATCH($A54,'Items'!$P$2:$P$13,0))),N(F54)-E54))</f>
        <v/>
      </c>
      <c r="H54" s="32">
        <f>IF(B54="","",G54*N(INDEX('Items'!$F$2:$F$13,MATCH($A54,'Items'!$P$2:$P$13,0))))</f>
        <v/>
      </c>
      <c r="I54" s="30">
        <f>IF($A54&gt;MAX('Items'!$P$2:$P$13),"",INDEX('Items'!$N$2:$N$13,MATCH($A54,'Items'!$P$2:$P$13,0)))</f>
        <v/>
      </c>
    </row>
    <row r="55">
      <c r="A55" s="3" t="n">
        <v>51</v>
      </c>
      <c r="B55" s="30">
        <f>IF($A55&gt;MAX('Items'!$P$2:$P$13),"",INDEX('Items'!$A$2:$A$13,MATCH($A55,'Items'!$P$2:$P$13,0)))</f>
        <v/>
      </c>
      <c r="C55" s="30">
        <f>IF($A55&gt;MAX('Items'!$P$2:$P$13),"",INDEX('Items'!$B$2:$B$13,MATCH($A55,'Items'!$P$2:$P$13,0)))</f>
        <v/>
      </c>
      <c r="D55" s="30">
        <f>IF($A55&gt;MAX('Items'!$P$2:$P$13),"",INDEX('Items'!$E$2:$E$13,MATCH($A55,'Items'!$P$2:$P$13,0)))</f>
        <v/>
      </c>
      <c r="E55" s="31">
        <f>IF($A55&gt;MAX('Items'!$P$2:$P$13),"",INDEX('Items'!$K$2:$K$13,MATCH($A55,'Items'!$P$2:$P$13,0)))</f>
        <v/>
      </c>
      <c r="F55" s="31">
        <f>IF($A55&gt;MAX('Items'!$P$2:$P$13),"",INDEX('Items'!$L$2:$L$13,MATCH($A55,'Items'!$P$2:$P$13,0)))</f>
        <v/>
      </c>
      <c r="G55" s="31">
        <f>IF(B55="","",MAX(N(INDEX('Items'!$M$2:$M$13,MATCH($A55,'Items'!$P$2:$P$13,0))),N(F55)-E55))</f>
        <v/>
      </c>
      <c r="H55" s="32">
        <f>IF(B55="","",G55*N(INDEX('Items'!$F$2:$F$13,MATCH($A55,'Items'!$P$2:$P$13,0))))</f>
        <v/>
      </c>
      <c r="I55" s="30">
        <f>IF($A55&gt;MAX('Items'!$P$2:$P$13),"",INDEX('Items'!$N$2:$N$13,MATCH($A55,'Items'!$P$2:$P$13,0)))</f>
        <v/>
      </c>
    </row>
    <row r="56">
      <c r="A56" s="3" t="n">
        <v>52</v>
      </c>
      <c r="B56" s="30">
        <f>IF($A56&gt;MAX('Items'!$P$2:$P$13),"",INDEX('Items'!$A$2:$A$13,MATCH($A56,'Items'!$P$2:$P$13,0)))</f>
        <v/>
      </c>
      <c r="C56" s="30">
        <f>IF($A56&gt;MAX('Items'!$P$2:$P$13),"",INDEX('Items'!$B$2:$B$13,MATCH($A56,'Items'!$P$2:$P$13,0)))</f>
        <v/>
      </c>
      <c r="D56" s="30">
        <f>IF($A56&gt;MAX('Items'!$P$2:$P$13),"",INDEX('Items'!$E$2:$E$13,MATCH($A56,'Items'!$P$2:$P$13,0)))</f>
        <v/>
      </c>
      <c r="E56" s="31">
        <f>IF($A56&gt;MAX('Items'!$P$2:$P$13),"",INDEX('Items'!$K$2:$K$13,MATCH($A56,'Items'!$P$2:$P$13,0)))</f>
        <v/>
      </c>
      <c r="F56" s="31">
        <f>IF($A56&gt;MAX('Items'!$P$2:$P$13),"",INDEX('Items'!$L$2:$L$13,MATCH($A56,'Items'!$P$2:$P$13,0)))</f>
        <v/>
      </c>
      <c r="G56" s="31">
        <f>IF(B56="","",MAX(N(INDEX('Items'!$M$2:$M$13,MATCH($A56,'Items'!$P$2:$P$13,0))),N(F56)-E56))</f>
        <v/>
      </c>
      <c r="H56" s="32">
        <f>IF(B56="","",G56*N(INDEX('Items'!$F$2:$F$13,MATCH($A56,'Items'!$P$2:$P$13,0))))</f>
        <v/>
      </c>
      <c r="I56" s="30">
        <f>IF($A56&gt;MAX('Items'!$P$2:$P$13),"",INDEX('Items'!$N$2:$N$13,MATCH($A56,'Items'!$P$2:$P$13,0)))</f>
        <v/>
      </c>
    </row>
    <row r="57">
      <c r="A57" s="3" t="n">
        <v>53</v>
      </c>
      <c r="B57" s="30">
        <f>IF($A57&gt;MAX('Items'!$P$2:$P$13),"",INDEX('Items'!$A$2:$A$13,MATCH($A57,'Items'!$P$2:$P$13,0)))</f>
        <v/>
      </c>
      <c r="C57" s="30">
        <f>IF($A57&gt;MAX('Items'!$P$2:$P$13),"",INDEX('Items'!$B$2:$B$13,MATCH($A57,'Items'!$P$2:$P$13,0)))</f>
        <v/>
      </c>
      <c r="D57" s="30">
        <f>IF($A57&gt;MAX('Items'!$P$2:$P$13),"",INDEX('Items'!$E$2:$E$13,MATCH($A57,'Items'!$P$2:$P$13,0)))</f>
        <v/>
      </c>
      <c r="E57" s="31">
        <f>IF($A57&gt;MAX('Items'!$P$2:$P$13),"",INDEX('Items'!$K$2:$K$13,MATCH($A57,'Items'!$P$2:$P$13,0)))</f>
        <v/>
      </c>
      <c r="F57" s="31">
        <f>IF($A57&gt;MAX('Items'!$P$2:$P$13),"",INDEX('Items'!$L$2:$L$13,MATCH($A57,'Items'!$P$2:$P$13,0)))</f>
        <v/>
      </c>
      <c r="G57" s="31">
        <f>IF(B57="","",MAX(N(INDEX('Items'!$M$2:$M$13,MATCH($A57,'Items'!$P$2:$P$13,0))),N(F57)-E57))</f>
        <v/>
      </c>
      <c r="H57" s="32">
        <f>IF(B57="","",G57*N(INDEX('Items'!$F$2:$F$13,MATCH($A57,'Items'!$P$2:$P$13,0))))</f>
        <v/>
      </c>
      <c r="I57" s="30">
        <f>IF($A57&gt;MAX('Items'!$P$2:$P$13),"",INDEX('Items'!$N$2:$N$13,MATCH($A57,'Items'!$P$2:$P$13,0)))</f>
        <v/>
      </c>
    </row>
    <row r="58">
      <c r="A58" s="3" t="n">
        <v>54</v>
      </c>
      <c r="B58" s="30">
        <f>IF($A58&gt;MAX('Items'!$P$2:$P$13),"",INDEX('Items'!$A$2:$A$13,MATCH($A58,'Items'!$P$2:$P$13,0)))</f>
        <v/>
      </c>
      <c r="C58" s="30">
        <f>IF($A58&gt;MAX('Items'!$P$2:$P$13),"",INDEX('Items'!$B$2:$B$13,MATCH($A58,'Items'!$P$2:$P$13,0)))</f>
        <v/>
      </c>
      <c r="D58" s="30">
        <f>IF($A58&gt;MAX('Items'!$P$2:$P$13),"",INDEX('Items'!$E$2:$E$13,MATCH($A58,'Items'!$P$2:$P$13,0)))</f>
        <v/>
      </c>
      <c r="E58" s="31">
        <f>IF($A58&gt;MAX('Items'!$P$2:$P$13),"",INDEX('Items'!$K$2:$K$13,MATCH($A58,'Items'!$P$2:$P$13,0)))</f>
        <v/>
      </c>
      <c r="F58" s="31">
        <f>IF($A58&gt;MAX('Items'!$P$2:$P$13),"",INDEX('Items'!$L$2:$L$13,MATCH($A58,'Items'!$P$2:$P$13,0)))</f>
        <v/>
      </c>
      <c r="G58" s="31">
        <f>IF(B58="","",MAX(N(INDEX('Items'!$M$2:$M$13,MATCH($A58,'Items'!$P$2:$P$13,0))),N(F58)-E58))</f>
        <v/>
      </c>
      <c r="H58" s="32">
        <f>IF(B58="","",G58*N(INDEX('Items'!$F$2:$F$13,MATCH($A58,'Items'!$P$2:$P$13,0))))</f>
        <v/>
      </c>
      <c r="I58" s="30">
        <f>IF($A58&gt;MAX('Items'!$P$2:$P$13),"",INDEX('Items'!$N$2:$N$13,MATCH($A58,'Items'!$P$2:$P$13,0)))</f>
        <v/>
      </c>
    </row>
    <row r="59">
      <c r="A59" s="3" t="n">
        <v>55</v>
      </c>
      <c r="B59" s="30">
        <f>IF($A59&gt;MAX('Items'!$P$2:$P$13),"",INDEX('Items'!$A$2:$A$13,MATCH($A59,'Items'!$P$2:$P$13,0)))</f>
        <v/>
      </c>
      <c r="C59" s="30">
        <f>IF($A59&gt;MAX('Items'!$P$2:$P$13),"",INDEX('Items'!$B$2:$B$13,MATCH($A59,'Items'!$P$2:$P$13,0)))</f>
        <v/>
      </c>
      <c r="D59" s="30">
        <f>IF($A59&gt;MAX('Items'!$P$2:$P$13),"",INDEX('Items'!$E$2:$E$13,MATCH($A59,'Items'!$P$2:$P$13,0)))</f>
        <v/>
      </c>
      <c r="E59" s="31">
        <f>IF($A59&gt;MAX('Items'!$P$2:$P$13),"",INDEX('Items'!$K$2:$K$13,MATCH($A59,'Items'!$P$2:$P$13,0)))</f>
        <v/>
      </c>
      <c r="F59" s="31">
        <f>IF($A59&gt;MAX('Items'!$P$2:$P$13),"",INDEX('Items'!$L$2:$L$13,MATCH($A59,'Items'!$P$2:$P$13,0)))</f>
        <v/>
      </c>
      <c r="G59" s="31">
        <f>IF(B59="","",MAX(N(INDEX('Items'!$M$2:$M$13,MATCH($A59,'Items'!$P$2:$P$13,0))),N(F59)-E59))</f>
        <v/>
      </c>
      <c r="H59" s="32">
        <f>IF(B59="","",G59*N(INDEX('Items'!$F$2:$F$13,MATCH($A59,'Items'!$P$2:$P$13,0))))</f>
        <v/>
      </c>
      <c r="I59" s="30">
        <f>IF($A59&gt;MAX('Items'!$P$2:$P$13),"",INDEX('Items'!$N$2:$N$13,MATCH($A59,'Items'!$P$2:$P$13,0)))</f>
        <v/>
      </c>
    </row>
    <row r="60">
      <c r="A60" s="3" t="n">
        <v>56</v>
      </c>
      <c r="B60" s="30">
        <f>IF($A60&gt;MAX('Items'!$P$2:$P$13),"",INDEX('Items'!$A$2:$A$13,MATCH($A60,'Items'!$P$2:$P$13,0)))</f>
        <v/>
      </c>
      <c r="C60" s="30">
        <f>IF($A60&gt;MAX('Items'!$P$2:$P$13),"",INDEX('Items'!$B$2:$B$13,MATCH($A60,'Items'!$P$2:$P$13,0)))</f>
        <v/>
      </c>
      <c r="D60" s="30">
        <f>IF($A60&gt;MAX('Items'!$P$2:$P$13),"",INDEX('Items'!$E$2:$E$13,MATCH($A60,'Items'!$P$2:$P$13,0)))</f>
        <v/>
      </c>
      <c r="E60" s="31">
        <f>IF($A60&gt;MAX('Items'!$P$2:$P$13),"",INDEX('Items'!$K$2:$K$13,MATCH($A60,'Items'!$P$2:$P$13,0)))</f>
        <v/>
      </c>
      <c r="F60" s="31">
        <f>IF($A60&gt;MAX('Items'!$P$2:$P$13),"",INDEX('Items'!$L$2:$L$13,MATCH($A60,'Items'!$P$2:$P$13,0)))</f>
        <v/>
      </c>
      <c r="G60" s="31">
        <f>IF(B60="","",MAX(N(INDEX('Items'!$M$2:$M$13,MATCH($A60,'Items'!$P$2:$P$13,0))),N(F60)-E60))</f>
        <v/>
      </c>
      <c r="H60" s="32">
        <f>IF(B60="","",G60*N(INDEX('Items'!$F$2:$F$13,MATCH($A60,'Items'!$P$2:$P$13,0))))</f>
        <v/>
      </c>
      <c r="I60" s="30">
        <f>IF($A60&gt;MAX('Items'!$P$2:$P$13),"",INDEX('Items'!$N$2:$N$13,MATCH($A60,'Items'!$P$2:$P$13,0)))</f>
        <v/>
      </c>
    </row>
    <row r="61">
      <c r="A61" s="3" t="n">
        <v>57</v>
      </c>
      <c r="B61" s="30">
        <f>IF($A61&gt;MAX('Items'!$P$2:$P$13),"",INDEX('Items'!$A$2:$A$13,MATCH($A61,'Items'!$P$2:$P$13,0)))</f>
        <v/>
      </c>
      <c r="C61" s="30">
        <f>IF($A61&gt;MAX('Items'!$P$2:$P$13),"",INDEX('Items'!$B$2:$B$13,MATCH($A61,'Items'!$P$2:$P$13,0)))</f>
        <v/>
      </c>
      <c r="D61" s="30">
        <f>IF($A61&gt;MAX('Items'!$P$2:$P$13),"",INDEX('Items'!$E$2:$E$13,MATCH($A61,'Items'!$P$2:$P$13,0)))</f>
        <v/>
      </c>
      <c r="E61" s="31">
        <f>IF($A61&gt;MAX('Items'!$P$2:$P$13),"",INDEX('Items'!$K$2:$K$13,MATCH($A61,'Items'!$P$2:$P$13,0)))</f>
        <v/>
      </c>
      <c r="F61" s="31">
        <f>IF($A61&gt;MAX('Items'!$P$2:$P$13),"",INDEX('Items'!$L$2:$L$13,MATCH($A61,'Items'!$P$2:$P$13,0)))</f>
        <v/>
      </c>
      <c r="G61" s="31">
        <f>IF(B61="","",MAX(N(INDEX('Items'!$M$2:$M$13,MATCH($A61,'Items'!$P$2:$P$13,0))),N(F61)-E61))</f>
        <v/>
      </c>
      <c r="H61" s="32">
        <f>IF(B61="","",G61*N(INDEX('Items'!$F$2:$F$13,MATCH($A61,'Items'!$P$2:$P$13,0))))</f>
        <v/>
      </c>
      <c r="I61" s="30">
        <f>IF($A61&gt;MAX('Items'!$P$2:$P$13),"",INDEX('Items'!$N$2:$N$13,MATCH($A61,'Items'!$P$2:$P$13,0)))</f>
        <v/>
      </c>
    </row>
    <row r="62">
      <c r="A62" s="3" t="n">
        <v>58</v>
      </c>
      <c r="B62" s="30">
        <f>IF($A62&gt;MAX('Items'!$P$2:$P$13),"",INDEX('Items'!$A$2:$A$13,MATCH($A62,'Items'!$P$2:$P$13,0)))</f>
        <v/>
      </c>
      <c r="C62" s="30">
        <f>IF($A62&gt;MAX('Items'!$P$2:$P$13),"",INDEX('Items'!$B$2:$B$13,MATCH($A62,'Items'!$P$2:$P$13,0)))</f>
        <v/>
      </c>
      <c r="D62" s="30">
        <f>IF($A62&gt;MAX('Items'!$P$2:$P$13),"",INDEX('Items'!$E$2:$E$13,MATCH($A62,'Items'!$P$2:$P$13,0)))</f>
        <v/>
      </c>
      <c r="E62" s="31">
        <f>IF($A62&gt;MAX('Items'!$P$2:$P$13),"",INDEX('Items'!$K$2:$K$13,MATCH($A62,'Items'!$P$2:$P$13,0)))</f>
        <v/>
      </c>
      <c r="F62" s="31">
        <f>IF($A62&gt;MAX('Items'!$P$2:$P$13),"",INDEX('Items'!$L$2:$L$13,MATCH($A62,'Items'!$P$2:$P$13,0)))</f>
        <v/>
      </c>
      <c r="G62" s="31">
        <f>IF(B62="","",MAX(N(INDEX('Items'!$M$2:$M$13,MATCH($A62,'Items'!$P$2:$P$13,0))),N(F62)-E62))</f>
        <v/>
      </c>
      <c r="H62" s="32">
        <f>IF(B62="","",G62*N(INDEX('Items'!$F$2:$F$13,MATCH($A62,'Items'!$P$2:$P$13,0))))</f>
        <v/>
      </c>
      <c r="I62" s="30">
        <f>IF($A62&gt;MAX('Items'!$P$2:$P$13),"",INDEX('Items'!$N$2:$N$13,MATCH($A62,'Items'!$P$2:$P$13,0)))</f>
        <v/>
      </c>
    </row>
    <row r="63">
      <c r="A63" s="3" t="n">
        <v>59</v>
      </c>
      <c r="B63" s="30">
        <f>IF($A63&gt;MAX('Items'!$P$2:$P$13),"",INDEX('Items'!$A$2:$A$13,MATCH($A63,'Items'!$P$2:$P$13,0)))</f>
        <v/>
      </c>
      <c r="C63" s="30">
        <f>IF($A63&gt;MAX('Items'!$P$2:$P$13),"",INDEX('Items'!$B$2:$B$13,MATCH($A63,'Items'!$P$2:$P$13,0)))</f>
        <v/>
      </c>
      <c r="D63" s="30">
        <f>IF($A63&gt;MAX('Items'!$P$2:$P$13),"",INDEX('Items'!$E$2:$E$13,MATCH($A63,'Items'!$P$2:$P$13,0)))</f>
        <v/>
      </c>
      <c r="E63" s="31">
        <f>IF($A63&gt;MAX('Items'!$P$2:$P$13),"",INDEX('Items'!$K$2:$K$13,MATCH($A63,'Items'!$P$2:$P$13,0)))</f>
        <v/>
      </c>
      <c r="F63" s="31">
        <f>IF($A63&gt;MAX('Items'!$P$2:$P$13),"",INDEX('Items'!$L$2:$L$13,MATCH($A63,'Items'!$P$2:$P$13,0)))</f>
        <v/>
      </c>
      <c r="G63" s="31">
        <f>IF(B63="","",MAX(N(INDEX('Items'!$M$2:$M$13,MATCH($A63,'Items'!$P$2:$P$13,0))),N(F63)-E63))</f>
        <v/>
      </c>
      <c r="H63" s="32">
        <f>IF(B63="","",G63*N(INDEX('Items'!$F$2:$F$13,MATCH($A63,'Items'!$P$2:$P$13,0))))</f>
        <v/>
      </c>
      <c r="I63" s="30">
        <f>IF($A63&gt;MAX('Items'!$P$2:$P$13),"",INDEX('Items'!$N$2:$N$13,MATCH($A63,'Items'!$P$2:$P$13,0)))</f>
        <v/>
      </c>
    </row>
    <row r="64">
      <c r="A64" s="3" t="n">
        <v>60</v>
      </c>
      <c r="B64" s="30">
        <f>IF($A64&gt;MAX('Items'!$P$2:$P$13),"",INDEX('Items'!$A$2:$A$13,MATCH($A64,'Items'!$P$2:$P$13,0)))</f>
        <v/>
      </c>
      <c r="C64" s="30">
        <f>IF($A64&gt;MAX('Items'!$P$2:$P$13),"",INDEX('Items'!$B$2:$B$13,MATCH($A64,'Items'!$P$2:$P$13,0)))</f>
        <v/>
      </c>
      <c r="D64" s="30">
        <f>IF($A64&gt;MAX('Items'!$P$2:$P$13),"",INDEX('Items'!$E$2:$E$13,MATCH($A64,'Items'!$P$2:$P$13,0)))</f>
        <v/>
      </c>
      <c r="E64" s="31">
        <f>IF($A64&gt;MAX('Items'!$P$2:$P$13),"",INDEX('Items'!$K$2:$K$13,MATCH($A64,'Items'!$P$2:$P$13,0)))</f>
        <v/>
      </c>
      <c r="F64" s="31">
        <f>IF($A64&gt;MAX('Items'!$P$2:$P$13),"",INDEX('Items'!$L$2:$L$13,MATCH($A64,'Items'!$P$2:$P$13,0)))</f>
        <v/>
      </c>
      <c r="G64" s="31">
        <f>IF(B64="","",MAX(N(INDEX('Items'!$M$2:$M$13,MATCH($A64,'Items'!$P$2:$P$13,0))),N(F64)-E64))</f>
        <v/>
      </c>
      <c r="H64" s="32">
        <f>IF(B64="","",G64*N(INDEX('Items'!$F$2:$F$13,MATCH($A64,'Items'!$P$2:$P$13,0))))</f>
        <v/>
      </c>
      <c r="I64" s="30">
        <f>IF($A64&gt;MAX('Items'!$P$2:$P$13),"",INDEX('Items'!$N$2:$N$13,MATCH($A64,'Items'!$P$2:$P$13,0)))</f>
        <v/>
      </c>
    </row>
    <row r="65">
      <c r="A65" s="3" t="n">
        <v>61</v>
      </c>
      <c r="B65" s="30">
        <f>IF($A65&gt;MAX('Items'!$P$2:$P$13),"",INDEX('Items'!$A$2:$A$13,MATCH($A65,'Items'!$P$2:$P$13,0)))</f>
        <v/>
      </c>
      <c r="C65" s="30">
        <f>IF($A65&gt;MAX('Items'!$P$2:$P$13),"",INDEX('Items'!$B$2:$B$13,MATCH($A65,'Items'!$P$2:$P$13,0)))</f>
        <v/>
      </c>
      <c r="D65" s="30">
        <f>IF($A65&gt;MAX('Items'!$P$2:$P$13),"",INDEX('Items'!$E$2:$E$13,MATCH($A65,'Items'!$P$2:$P$13,0)))</f>
        <v/>
      </c>
      <c r="E65" s="31">
        <f>IF($A65&gt;MAX('Items'!$P$2:$P$13),"",INDEX('Items'!$K$2:$K$13,MATCH($A65,'Items'!$P$2:$P$13,0)))</f>
        <v/>
      </c>
      <c r="F65" s="31">
        <f>IF($A65&gt;MAX('Items'!$P$2:$P$13),"",INDEX('Items'!$L$2:$L$13,MATCH($A65,'Items'!$P$2:$P$13,0)))</f>
        <v/>
      </c>
      <c r="G65" s="31">
        <f>IF(B65="","",MAX(N(INDEX('Items'!$M$2:$M$13,MATCH($A65,'Items'!$P$2:$P$13,0))),N(F65)-E65))</f>
        <v/>
      </c>
      <c r="H65" s="32">
        <f>IF(B65="","",G65*N(INDEX('Items'!$F$2:$F$13,MATCH($A65,'Items'!$P$2:$P$13,0))))</f>
        <v/>
      </c>
      <c r="I65" s="30">
        <f>IF($A65&gt;MAX('Items'!$P$2:$P$13),"",INDEX('Items'!$N$2:$N$13,MATCH($A65,'Items'!$P$2:$P$13,0)))</f>
        <v/>
      </c>
    </row>
    <row r="66">
      <c r="A66" s="3" t="n">
        <v>62</v>
      </c>
      <c r="B66" s="30">
        <f>IF($A66&gt;MAX('Items'!$P$2:$P$13),"",INDEX('Items'!$A$2:$A$13,MATCH($A66,'Items'!$P$2:$P$13,0)))</f>
        <v/>
      </c>
      <c r="C66" s="30">
        <f>IF($A66&gt;MAX('Items'!$P$2:$P$13),"",INDEX('Items'!$B$2:$B$13,MATCH($A66,'Items'!$P$2:$P$13,0)))</f>
        <v/>
      </c>
      <c r="D66" s="30">
        <f>IF($A66&gt;MAX('Items'!$P$2:$P$13),"",INDEX('Items'!$E$2:$E$13,MATCH($A66,'Items'!$P$2:$P$13,0)))</f>
        <v/>
      </c>
      <c r="E66" s="31">
        <f>IF($A66&gt;MAX('Items'!$P$2:$P$13),"",INDEX('Items'!$K$2:$K$13,MATCH($A66,'Items'!$P$2:$P$13,0)))</f>
        <v/>
      </c>
      <c r="F66" s="31">
        <f>IF($A66&gt;MAX('Items'!$P$2:$P$13),"",INDEX('Items'!$L$2:$L$13,MATCH($A66,'Items'!$P$2:$P$13,0)))</f>
        <v/>
      </c>
      <c r="G66" s="31">
        <f>IF(B66="","",MAX(N(INDEX('Items'!$M$2:$M$13,MATCH($A66,'Items'!$P$2:$P$13,0))),N(F66)-E66))</f>
        <v/>
      </c>
      <c r="H66" s="32">
        <f>IF(B66="","",G66*N(INDEX('Items'!$F$2:$F$13,MATCH($A66,'Items'!$P$2:$P$13,0))))</f>
        <v/>
      </c>
      <c r="I66" s="30">
        <f>IF($A66&gt;MAX('Items'!$P$2:$P$13),"",INDEX('Items'!$N$2:$N$13,MATCH($A66,'Items'!$P$2:$P$13,0)))</f>
        <v/>
      </c>
    </row>
    <row r="67">
      <c r="A67" s="3" t="n">
        <v>63</v>
      </c>
      <c r="B67" s="30">
        <f>IF($A67&gt;MAX('Items'!$P$2:$P$13),"",INDEX('Items'!$A$2:$A$13,MATCH($A67,'Items'!$P$2:$P$13,0)))</f>
        <v/>
      </c>
      <c r="C67" s="30">
        <f>IF($A67&gt;MAX('Items'!$P$2:$P$13),"",INDEX('Items'!$B$2:$B$13,MATCH($A67,'Items'!$P$2:$P$13,0)))</f>
        <v/>
      </c>
      <c r="D67" s="30">
        <f>IF($A67&gt;MAX('Items'!$P$2:$P$13),"",INDEX('Items'!$E$2:$E$13,MATCH($A67,'Items'!$P$2:$P$13,0)))</f>
        <v/>
      </c>
      <c r="E67" s="31">
        <f>IF($A67&gt;MAX('Items'!$P$2:$P$13),"",INDEX('Items'!$K$2:$K$13,MATCH($A67,'Items'!$P$2:$P$13,0)))</f>
        <v/>
      </c>
      <c r="F67" s="31">
        <f>IF($A67&gt;MAX('Items'!$P$2:$P$13),"",INDEX('Items'!$L$2:$L$13,MATCH($A67,'Items'!$P$2:$P$13,0)))</f>
        <v/>
      </c>
      <c r="G67" s="31">
        <f>IF(B67="","",MAX(N(INDEX('Items'!$M$2:$M$13,MATCH($A67,'Items'!$P$2:$P$13,0))),N(F67)-E67))</f>
        <v/>
      </c>
      <c r="H67" s="32">
        <f>IF(B67="","",G67*N(INDEX('Items'!$F$2:$F$13,MATCH($A67,'Items'!$P$2:$P$13,0))))</f>
        <v/>
      </c>
      <c r="I67" s="30">
        <f>IF($A67&gt;MAX('Items'!$P$2:$P$13),"",INDEX('Items'!$N$2:$N$13,MATCH($A67,'Items'!$P$2:$P$13,0)))</f>
        <v/>
      </c>
    </row>
    <row r="68">
      <c r="A68" s="3" t="n">
        <v>64</v>
      </c>
      <c r="B68" s="30">
        <f>IF($A68&gt;MAX('Items'!$P$2:$P$13),"",INDEX('Items'!$A$2:$A$13,MATCH($A68,'Items'!$P$2:$P$13,0)))</f>
        <v/>
      </c>
      <c r="C68" s="30">
        <f>IF($A68&gt;MAX('Items'!$P$2:$P$13),"",INDEX('Items'!$B$2:$B$13,MATCH($A68,'Items'!$P$2:$P$13,0)))</f>
        <v/>
      </c>
      <c r="D68" s="30">
        <f>IF($A68&gt;MAX('Items'!$P$2:$P$13),"",INDEX('Items'!$E$2:$E$13,MATCH($A68,'Items'!$P$2:$P$13,0)))</f>
        <v/>
      </c>
      <c r="E68" s="31">
        <f>IF($A68&gt;MAX('Items'!$P$2:$P$13),"",INDEX('Items'!$K$2:$K$13,MATCH($A68,'Items'!$P$2:$P$13,0)))</f>
        <v/>
      </c>
      <c r="F68" s="31">
        <f>IF($A68&gt;MAX('Items'!$P$2:$P$13),"",INDEX('Items'!$L$2:$L$13,MATCH($A68,'Items'!$P$2:$P$13,0)))</f>
        <v/>
      </c>
      <c r="G68" s="31">
        <f>IF(B68="","",MAX(N(INDEX('Items'!$M$2:$M$13,MATCH($A68,'Items'!$P$2:$P$13,0))),N(F68)-E68))</f>
        <v/>
      </c>
      <c r="H68" s="32">
        <f>IF(B68="","",G68*N(INDEX('Items'!$F$2:$F$13,MATCH($A68,'Items'!$P$2:$P$13,0))))</f>
        <v/>
      </c>
      <c r="I68" s="30">
        <f>IF($A68&gt;MAX('Items'!$P$2:$P$13),"",INDEX('Items'!$N$2:$N$13,MATCH($A68,'Items'!$P$2:$P$13,0)))</f>
        <v/>
      </c>
    </row>
    <row r="69">
      <c r="A69" s="3" t="n">
        <v>65</v>
      </c>
      <c r="B69" s="30">
        <f>IF($A69&gt;MAX('Items'!$P$2:$P$13),"",INDEX('Items'!$A$2:$A$13,MATCH($A69,'Items'!$P$2:$P$13,0)))</f>
        <v/>
      </c>
      <c r="C69" s="30">
        <f>IF($A69&gt;MAX('Items'!$P$2:$P$13),"",INDEX('Items'!$B$2:$B$13,MATCH($A69,'Items'!$P$2:$P$13,0)))</f>
        <v/>
      </c>
      <c r="D69" s="30">
        <f>IF($A69&gt;MAX('Items'!$P$2:$P$13),"",INDEX('Items'!$E$2:$E$13,MATCH($A69,'Items'!$P$2:$P$13,0)))</f>
        <v/>
      </c>
      <c r="E69" s="31">
        <f>IF($A69&gt;MAX('Items'!$P$2:$P$13),"",INDEX('Items'!$K$2:$K$13,MATCH($A69,'Items'!$P$2:$P$13,0)))</f>
        <v/>
      </c>
      <c r="F69" s="31">
        <f>IF($A69&gt;MAX('Items'!$P$2:$P$13),"",INDEX('Items'!$L$2:$L$13,MATCH($A69,'Items'!$P$2:$P$13,0)))</f>
        <v/>
      </c>
      <c r="G69" s="31">
        <f>IF(B69="","",MAX(N(INDEX('Items'!$M$2:$M$13,MATCH($A69,'Items'!$P$2:$P$13,0))),N(F69)-E69))</f>
        <v/>
      </c>
      <c r="H69" s="32">
        <f>IF(B69="","",G69*N(INDEX('Items'!$F$2:$F$13,MATCH($A69,'Items'!$P$2:$P$13,0))))</f>
        <v/>
      </c>
      <c r="I69" s="30">
        <f>IF($A69&gt;MAX('Items'!$P$2:$P$13),"",INDEX('Items'!$N$2:$N$13,MATCH($A69,'Items'!$P$2:$P$13,0)))</f>
        <v/>
      </c>
    </row>
    <row r="70">
      <c r="A70" s="3" t="n">
        <v>66</v>
      </c>
      <c r="B70" s="30">
        <f>IF($A70&gt;MAX('Items'!$P$2:$P$13),"",INDEX('Items'!$A$2:$A$13,MATCH($A70,'Items'!$P$2:$P$13,0)))</f>
        <v/>
      </c>
      <c r="C70" s="30">
        <f>IF($A70&gt;MAX('Items'!$P$2:$P$13),"",INDEX('Items'!$B$2:$B$13,MATCH($A70,'Items'!$P$2:$P$13,0)))</f>
        <v/>
      </c>
      <c r="D70" s="30">
        <f>IF($A70&gt;MAX('Items'!$P$2:$P$13),"",INDEX('Items'!$E$2:$E$13,MATCH($A70,'Items'!$P$2:$P$13,0)))</f>
        <v/>
      </c>
      <c r="E70" s="31">
        <f>IF($A70&gt;MAX('Items'!$P$2:$P$13),"",INDEX('Items'!$K$2:$K$13,MATCH($A70,'Items'!$P$2:$P$13,0)))</f>
        <v/>
      </c>
      <c r="F70" s="31">
        <f>IF($A70&gt;MAX('Items'!$P$2:$P$13),"",INDEX('Items'!$L$2:$L$13,MATCH($A70,'Items'!$P$2:$P$13,0)))</f>
        <v/>
      </c>
      <c r="G70" s="31">
        <f>IF(B70="","",MAX(N(INDEX('Items'!$M$2:$M$13,MATCH($A70,'Items'!$P$2:$P$13,0))),N(F70)-E70))</f>
        <v/>
      </c>
      <c r="H70" s="32">
        <f>IF(B70="","",G70*N(INDEX('Items'!$F$2:$F$13,MATCH($A70,'Items'!$P$2:$P$13,0))))</f>
        <v/>
      </c>
      <c r="I70" s="30">
        <f>IF($A70&gt;MAX('Items'!$P$2:$P$13),"",INDEX('Items'!$N$2:$N$13,MATCH($A70,'Items'!$P$2:$P$13,0)))</f>
        <v/>
      </c>
    </row>
    <row r="71">
      <c r="A71" s="3" t="n">
        <v>67</v>
      </c>
      <c r="B71" s="30">
        <f>IF($A71&gt;MAX('Items'!$P$2:$P$13),"",INDEX('Items'!$A$2:$A$13,MATCH($A71,'Items'!$P$2:$P$13,0)))</f>
        <v/>
      </c>
      <c r="C71" s="30">
        <f>IF($A71&gt;MAX('Items'!$P$2:$P$13),"",INDEX('Items'!$B$2:$B$13,MATCH($A71,'Items'!$P$2:$P$13,0)))</f>
        <v/>
      </c>
      <c r="D71" s="30">
        <f>IF($A71&gt;MAX('Items'!$P$2:$P$13),"",INDEX('Items'!$E$2:$E$13,MATCH($A71,'Items'!$P$2:$P$13,0)))</f>
        <v/>
      </c>
      <c r="E71" s="31">
        <f>IF($A71&gt;MAX('Items'!$P$2:$P$13),"",INDEX('Items'!$K$2:$K$13,MATCH($A71,'Items'!$P$2:$P$13,0)))</f>
        <v/>
      </c>
      <c r="F71" s="31">
        <f>IF($A71&gt;MAX('Items'!$P$2:$P$13),"",INDEX('Items'!$L$2:$L$13,MATCH($A71,'Items'!$P$2:$P$13,0)))</f>
        <v/>
      </c>
      <c r="G71" s="31">
        <f>IF(B71="","",MAX(N(INDEX('Items'!$M$2:$M$13,MATCH($A71,'Items'!$P$2:$P$13,0))),N(F71)-E71))</f>
        <v/>
      </c>
      <c r="H71" s="32">
        <f>IF(B71="","",G71*N(INDEX('Items'!$F$2:$F$13,MATCH($A71,'Items'!$P$2:$P$13,0))))</f>
        <v/>
      </c>
      <c r="I71" s="30">
        <f>IF($A71&gt;MAX('Items'!$P$2:$P$13),"",INDEX('Items'!$N$2:$N$13,MATCH($A71,'Items'!$P$2:$P$13,0)))</f>
        <v/>
      </c>
    </row>
    <row r="72">
      <c r="A72" s="3" t="n">
        <v>68</v>
      </c>
      <c r="B72" s="30">
        <f>IF($A72&gt;MAX('Items'!$P$2:$P$13),"",INDEX('Items'!$A$2:$A$13,MATCH($A72,'Items'!$P$2:$P$13,0)))</f>
        <v/>
      </c>
      <c r="C72" s="30">
        <f>IF($A72&gt;MAX('Items'!$P$2:$P$13),"",INDEX('Items'!$B$2:$B$13,MATCH($A72,'Items'!$P$2:$P$13,0)))</f>
        <v/>
      </c>
      <c r="D72" s="30">
        <f>IF($A72&gt;MAX('Items'!$P$2:$P$13),"",INDEX('Items'!$E$2:$E$13,MATCH($A72,'Items'!$P$2:$P$13,0)))</f>
        <v/>
      </c>
      <c r="E72" s="31">
        <f>IF($A72&gt;MAX('Items'!$P$2:$P$13),"",INDEX('Items'!$K$2:$K$13,MATCH($A72,'Items'!$P$2:$P$13,0)))</f>
        <v/>
      </c>
      <c r="F72" s="31">
        <f>IF($A72&gt;MAX('Items'!$P$2:$P$13),"",INDEX('Items'!$L$2:$L$13,MATCH($A72,'Items'!$P$2:$P$13,0)))</f>
        <v/>
      </c>
      <c r="G72" s="31">
        <f>IF(B72="","",MAX(N(INDEX('Items'!$M$2:$M$13,MATCH($A72,'Items'!$P$2:$P$13,0))),N(F72)-E72))</f>
        <v/>
      </c>
      <c r="H72" s="32">
        <f>IF(B72="","",G72*N(INDEX('Items'!$F$2:$F$13,MATCH($A72,'Items'!$P$2:$P$13,0))))</f>
        <v/>
      </c>
      <c r="I72" s="30">
        <f>IF($A72&gt;MAX('Items'!$P$2:$P$13),"",INDEX('Items'!$N$2:$N$13,MATCH($A72,'Items'!$P$2:$P$13,0)))</f>
        <v/>
      </c>
    </row>
    <row r="73">
      <c r="A73" s="3" t="n">
        <v>69</v>
      </c>
      <c r="B73" s="30">
        <f>IF($A73&gt;MAX('Items'!$P$2:$P$13),"",INDEX('Items'!$A$2:$A$13,MATCH($A73,'Items'!$P$2:$P$13,0)))</f>
        <v/>
      </c>
      <c r="C73" s="30">
        <f>IF($A73&gt;MAX('Items'!$P$2:$P$13),"",INDEX('Items'!$B$2:$B$13,MATCH($A73,'Items'!$P$2:$P$13,0)))</f>
        <v/>
      </c>
      <c r="D73" s="30">
        <f>IF($A73&gt;MAX('Items'!$P$2:$P$13),"",INDEX('Items'!$E$2:$E$13,MATCH($A73,'Items'!$P$2:$P$13,0)))</f>
        <v/>
      </c>
      <c r="E73" s="31">
        <f>IF($A73&gt;MAX('Items'!$P$2:$P$13),"",INDEX('Items'!$K$2:$K$13,MATCH($A73,'Items'!$P$2:$P$13,0)))</f>
        <v/>
      </c>
      <c r="F73" s="31">
        <f>IF($A73&gt;MAX('Items'!$P$2:$P$13),"",INDEX('Items'!$L$2:$L$13,MATCH($A73,'Items'!$P$2:$P$13,0)))</f>
        <v/>
      </c>
      <c r="G73" s="31">
        <f>IF(B73="","",MAX(N(INDEX('Items'!$M$2:$M$13,MATCH($A73,'Items'!$P$2:$P$13,0))),N(F73)-E73))</f>
        <v/>
      </c>
      <c r="H73" s="32">
        <f>IF(B73="","",G73*N(INDEX('Items'!$F$2:$F$13,MATCH($A73,'Items'!$P$2:$P$13,0))))</f>
        <v/>
      </c>
      <c r="I73" s="30">
        <f>IF($A73&gt;MAX('Items'!$P$2:$P$13),"",INDEX('Items'!$N$2:$N$13,MATCH($A73,'Items'!$P$2:$P$13,0)))</f>
        <v/>
      </c>
    </row>
    <row r="74">
      <c r="A74" s="3" t="n">
        <v>70</v>
      </c>
      <c r="B74" s="30">
        <f>IF($A74&gt;MAX('Items'!$P$2:$P$13),"",INDEX('Items'!$A$2:$A$13,MATCH($A74,'Items'!$P$2:$P$13,0)))</f>
        <v/>
      </c>
      <c r="C74" s="30">
        <f>IF($A74&gt;MAX('Items'!$P$2:$P$13),"",INDEX('Items'!$B$2:$B$13,MATCH($A74,'Items'!$P$2:$P$13,0)))</f>
        <v/>
      </c>
      <c r="D74" s="30">
        <f>IF($A74&gt;MAX('Items'!$P$2:$P$13),"",INDEX('Items'!$E$2:$E$13,MATCH($A74,'Items'!$P$2:$P$13,0)))</f>
        <v/>
      </c>
      <c r="E74" s="31">
        <f>IF($A74&gt;MAX('Items'!$P$2:$P$13),"",INDEX('Items'!$K$2:$K$13,MATCH($A74,'Items'!$P$2:$P$13,0)))</f>
        <v/>
      </c>
      <c r="F74" s="31">
        <f>IF($A74&gt;MAX('Items'!$P$2:$P$13),"",INDEX('Items'!$L$2:$L$13,MATCH($A74,'Items'!$P$2:$P$13,0)))</f>
        <v/>
      </c>
      <c r="G74" s="31">
        <f>IF(B74="","",MAX(N(INDEX('Items'!$M$2:$M$13,MATCH($A74,'Items'!$P$2:$P$13,0))),N(F74)-E74))</f>
        <v/>
      </c>
      <c r="H74" s="32">
        <f>IF(B74="","",G74*N(INDEX('Items'!$F$2:$F$13,MATCH($A74,'Items'!$P$2:$P$13,0))))</f>
        <v/>
      </c>
      <c r="I74" s="30">
        <f>IF($A74&gt;MAX('Items'!$P$2:$P$13),"",INDEX('Items'!$N$2:$N$13,MATCH($A74,'Items'!$P$2:$P$13,0)))</f>
        <v/>
      </c>
    </row>
    <row r="75">
      <c r="A75" s="3" t="n">
        <v>71</v>
      </c>
      <c r="B75" s="30">
        <f>IF($A75&gt;MAX('Items'!$P$2:$P$13),"",INDEX('Items'!$A$2:$A$13,MATCH($A75,'Items'!$P$2:$P$13,0)))</f>
        <v/>
      </c>
      <c r="C75" s="30">
        <f>IF($A75&gt;MAX('Items'!$P$2:$P$13),"",INDEX('Items'!$B$2:$B$13,MATCH($A75,'Items'!$P$2:$P$13,0)))</f>
        <v/>
      </c>
      <c r="D75" s="30">
        <f>IF($A75&gt;MAX('Items'!$P$2:$P$13),"",INDEX('Items'!$E$2:$E$13,MATCH($A75,'Items'!$P$2:$P$13,0)))</f>
        <v/>
      </c>
      <c r="E75" s="31">
        <f>IF($A75&gt;MAX('Items'!$P$2:$P$13),"",INDEX('Items'!$K$2:$K$13,MATCH($A75,'Items'!$P$2:$P$13,0)))</f>
        <v/>
      </c>
      <c r="F75" s="31">
        <f>IF($A75&gt;MAX('Items'!$P$2:$P$13),"",INDEX('Items'!$L$2:$L$13,MATCH($A75,'Items'!$P$2:$P$13,0)))</f>
        <v/>
      </c>
      <c r="G75" s="31">
        <f>IF(B75="","",MAX(N(INDEX('Items'!$M$2:$M$13,MATCH($A75,'Items'!$P$2:$P$13,0))),N(F75)-E75))</f>
        <v/>
      </c>
      <c r="H75" s="32">
        <f>IF(B75="","",G75*N(INDEX('Items'!$F$2:$F$13,MATCH($A75,'Items'!$P$2:$P$13,0))))</f>
        <v/>
      </c>
      <c r="I75" s="30">
        <f>IF($A75&gt;MAX('Items'!$P$2:$P$13),"",INDEX('Items'!$N$2:$N$13,MATCH($A75,'Items'!$P$2:$P$13,0)))</f>
        <v/>
      </c>
    </row>
    <row r="76">
      <c r="A76" s="3" t="n">
        <v>72</v>
      </c>
      <c r="B76" s="30">
        <f>IF($A76&gt;MAX('Items'!$P$2:$P$13),"",INDEX('Items'!$A$2:$A$13,MATCH($A76,'Items'!$P$2:$P$13,0)))</f>
        <v/>
      </c>
      <c r="C76" s="30">
        <f>IF($A76&gt;MAX('Items'!$P$2:$P$13),"",INDEX('Items'!$B$2:$B$13,MATCH($A76,'Items'!$P$2:$P$13,0)))</f>
        <v/>
      </c>
      <c r="D76" s="30">
        <f>IF($A76&gt;MAX('Items'!$P$2:$P$13),"",INDEX('Items'!$E$2:$E$13,MATCH($A76,'Items'!$P$2:$P$13,0)))</f>
        <v/>
      </c>
      <c r="E76" s="31">
        <f>IF($A76&gt;MAX('Items'!$P$2:$P$13),"",INDEX('Items'!$K$2:$K$13,MATCH($A76,'Items'!$P$2:$P$13,0)))</f>
        <v/>
      </c>
      <c r="F76" s="31">
        <f>IF($A76&gt;MAX('Items'!$P$2:$P$13),"",INDEX('Items'!$L$2:$L$13,MATCH($A76,'Items'!$P$2:$P$13,0)))</f>
        <v/>
      </c>
      <c r="G76" s="31">
        <f>IF(B76="","",MAX(N(INDEX('Items'!$M$2:$M$13,MATCH($A76,'Items'!$P$2:$P$13,0))),N(F76)-E76))</f>
        <v/>
      </c>
      <c r="H76" s="32">
        <f>IF(B76="","",G76*N(INDEX('Items'!$F$2:$F$13,MATCH($A76,'Items'!$P$2:$P$13,0))))</f>
        <v/>
      </c>
      <c r="I76" s="30">
        <f>IF($A76&gt;MAX('Items'!$P$2:$P$13),"",INDEX('Items'!$N$2:$N$13,MATCH($A76,'Items'!$P$2:$P$13,0)))</f>
        <v/>
      </c>
    </row>
    <row r="77">
      <c r="A77" s="3" t="n">
        <v>73</v>
      </c>
      <c r="B77" s="30">
        <f>IF($A77&gt;MAX('Items'!$P$2:$P$13),"",INDEX('Items'!$A$2:$A$13,MATCH($A77,'Items'!$P$2:$P$13,0)))</f>
        <v/>
      </c>
      <c r="C77" s="30">
        <f>IF($A77&gt;MAX('Items'!$P$2:$P$13),"",INDEX('Items'!$B$2:$B$13,MATCH($A77,'Items'!$P$2:$P$13,0)))</f>
        <v/>
      </c>
      <c r="D77" s="30">
        <f>IF($A77&gt;MAX('Items'!$P$2:$P$13),"",INDEX('Items'!$E$2:$E$13,MATCH($A77,'Items'!$P$2:$P$13,0)))</f>
        <v/>
      </c>
      <c r="E77" s="31">
        <f>IF($A77&gt;MAX('Items'!$P$2:$P$13),"",INDEX('Items'!$K$2:$K$13,MATCH($A77,'Items'!$P$2:$P$13,0)))</f>
        <v/>
      </c>
      <c r="F77" s="31">
        <f>IF($A77&gt;MAX('Items'!$P$2:$P$13),"",INDEX('Items'!$L$2:$L$13,MATCH($A77,'Items'!$P$2:$P$13,0)))</f>
        <v/>
      </c>
      <c r="G77" s="31">
        <f>IF(B77="","",MAX(N(INDEX('Items'!$M$2:$M$13,MATCH($A77,'Items'!$P$2:$P$13,0))),N(F77)-E77))</f>
        <v/>
      </c>
      <c r="H77" s="32">
        <f>IF(B77="","",G77*N(INDEX('Items'!$F$2:$F$13,MATCH($A77,'Items'!$P$2:$P$13,0))))</f>
        <v/>
      </c>
      <c r="I77" s="30">
        <f>IF($A77&gt;MAX('Items'!$P$2:$P$13),"",INDEX('Items'!$N$2:$N$13,MATCH($A77,'Items'!$P$2:$P$13,0)))</f>
        <v/>
      </c>
    </row>
    <row r="78">
      <c r="A78" s="3" t="n">
        <v>74</v>
      </c>
      <c r="B78" s="30">
        <f>IF($A78&gt;MAX('Items'!$P$2:$P$13),"",INDEX('Items'!$A$2:$A$13,MATCH($A78,'Items'!$P$2:$P$13,0)))</f>
        <v/>
      </c>
      <c r="C78" s="30">
        <f>IF($A78&gt;MAX('Items'!$P$2:$P$13),"",INDEX('Items'!$B$2:$B$13,MATCH($A78,'Items'!$P$2:$P$13,0)))</f>
        <v/>
      </c>
      <c r="D78" s="30">
        <f>IF($A78&gt;MAX('Items'!$P$2:$P$13),"",INDEX('Items'!$E$2:$E$13,MATCH($A78,'Items'!$P$2:$P$13,0)))</f>
        <v/>
      </c>
      <c r="E78" s="31">
        <f>IF($A78&gt;MAX('Items'!$P$2:$P$13),"",INDEX('Items'!$K$2:$K$13,MATCH($A78,'Items'!$P$2:$P$13,0)))</f>
        <v/>
      </c>
      <c r="F78" s="31">
        <f>IF($A78&gt;MAX('Items'!$P$2:$P$13),"",INDEX('Items'!$L$2:$L$13,MATCH($A78,'Items'!$P$2:$P$13,0)))</f>
        <v/>
      </c>
      <c r="G78" s="31">
        <f>IF(B78="","",MAX(N(INDEX('Items'!$M$2:$M$13,MATCH($A78,'Items'!$P$2:$P$13,0))),N(F78)-E78))</f>
        <v/>
      </c>
      <c r="H78" s="32">
        <f>IF(B78="","",G78*N(INDEX('Items'!$F$2:$F$13,MATCH($A78,'Items'!$P$2:$P$13,0))))</f>
        <v/>
      </c>
      <c r="I78" s="30">
        <f>IF($A78&gt;MAX('Items'!$P$2:$P$13),"",INDEX('Items'!$N$2:$N$13,MATCH($A78,'Items'!$P$2:$P$13,0)))</f>
        <v/>
      </c>
    </row>
    <row r="79">
      <c r="A79" s="3" t="n">
        <v>75</v>
      </c>
      <c r="B79" s="30">
        <f>IF($A79&gt;MAX('Items'!$P$2:$P$13),"",INDEX('Items'!$A$2:$A$13,MATCH($A79,'Items'!$P$2:$P$13,0)))</f>
        <v/>
      </c>
      <c r="C79" s="30">
        <f>IF($A79&gt;MAX('Items'!$P$2:$P$13),"",INDEX('Items'!$B$2:$B$13,MATCH($A79,'Items'!$P$2:$P$13,0)))</f>
        <v/>
      </c>
      <c r="D79" s="30">
        <f>IF($A79&gt;MAX('Items'!$P$2:$P$13),"",INDEX('Items'!$E$2:$E$13,MATCH($A79,'Items'!$P$2:$P$13,0)))</f>
        <v/>
      </c>
      <c r="E79" s="31">
        <f>IF($A79&gt;MAX('Items'!$P$2:$P$13),"",INDEX('Items'!$K$2:$K$13,MATCH($A79,'Items'!$P$2:$P$13,0)))</f>
        <v/>
      </c>
      <c r="F79" s="31">
        <f>IF($A79&gt;MAX('Items'!$P$2:$P$13),"",INDEX('Items'!$L$2:$L$13,MATCH($A79,'Items'!$P$2:$P$13,0)))</f>
        <v/>
      </c>
      <c r="G79" s="31">
        <f>IF(B79="","",MAX(N(INDEX('Items'!$M$2:$M$13,MATCH($A79,'Items'!$P$2:$P$13,0))),N(F79)-E79))</f>
        <v/>
      </c>
      <c r="H79" s="32">
        <f>IF(B79="","",G79*N(INDEX('Items'!$F$2:$F$13,MATCH($A79,'Items'!$P$2:$P$13,0))))</f>
        <v/>
      </c>
      <c r="I79" s="30">
        <f>IF($A79&gt;MAX('Items'!$P$2:$P$13),"",INDEX('Items'!$N$2:$N$13,MATCH($A79,'Items'!$P$2:$P$13,0)))</f>
        <v/>
      </c>
    </row>
    <row r="80">
      <c r="A80" s="3" t="n">
        <v>76</v>
      </c>
      <c r="B80" s="30">
        <f>IF($A80&gt;MAX('Items'!$P$2:$P$13),"",INDEX('Items'!$A$2:$A$13,MATCH($A80,'Items'!$P$2:$P$13,0)))</f>
        <v/>
      </c>
      <c r="C80" s="30">
        <f>IF($A80&gt;MAX('Items'!$P$2:$P$13),"",INDEX('Items'!$B$2:$B$13,MATCH($A80,'Items'!$P$2:$P$13,0)))</f>
        <v/>
      </c>
      <c r="D80" s="30">
        <f>IF($A80&gt;MAX('Items'!$P$2:$P$13),"",INDEX('Items'!$E$2:$E$13,MATCH($A80,'Items'!$P$2:$P$13,0)))</f>
        <v/>
      </c>
      <c r="E80" s="31">
        <f>IF($A80&gt;MAX('Items'!$P$2:$P$13),"",INDEX('Items'!$K$2:$K$13,MATCH($A80,'Items'!$P$2:$P$13,0)))</f>
        <v/>
      </c>
      <c r="F80" s="31">
        <f>IF($A80&gt;MAX('Items'!$P$2:$P$13),"",INDEX('Items'!$L$2:$L$13,MATCH($A80,'Items'!$P$2:$P$13,0)))</f>
        <v/>
      </c>
      <c r="G80" s="31">
        <f>IF(B80="","",MAX(N(INDEX('Items'!$M$2:$M$13,MATCH($A80,'Items'!$P$2:$P$13,0))),N(F80)-E80))</f>
        <v/>
      </c>
      <c r="H80" s="32">
        <f>IF(B80="","",G80*N(INDEX('Items'!$F$2:$F$13,MATCH($A80,'Items'!$P$2:$P$13,0))))</f>
        <v/>
      </c>
      <c r="I80" s="30">
        <f>IF($A80&gt;MAX('Items'!$P$2:$P$13),"",INDEX('Items'!$N$2:$N$13,MATCH($A80,'Items'!$P$2:$P$13,0)))</f>
        <v/>
      </c>
    </row>
    <row r="81">
      <c r="A81" s="3" t="n">
        <v>77</v>
      </c>
      <c r="B81" s="30">
        <f>IF($A81&gt;MAX('Items'!$P$2:$P$13),"",INDEX('Items'!$A$2:$A$13,MATCH($A81,'Items'!$P$2:$P$13,0)))</f>
        <v/>
      </c>
      <c r="C81" s="30">
        <f>IF($A81&gt;MAX('Items'!$P$2:$P$13),"",INDEX('Items'!$B$2:$B$13,MATCH($A81,'Items'!$P$2:$P$13,0)))</f>
        <v/>
      </c>
      <c r="D81" s="30">
        <f>IF($A81&gt;MAX('Items'!$P$2:$P$13),"",INDEX('Items'!$E$2:$E$13,MATCH($A81,'Items'!$P$2:$P$13,0)))</f>
        <v/>
      </c>
      <c r="E81" s="31">
        <f>IF($A81&gt;MAX('Items'!$P$2:$P$13),"",INDEX('Items'!$K$2:$K$13,MATCH($A81,'Items'!$P$2:$P$13,0)))</f>
        <v/>
      </c>
      <c r="F81" s="31">
        <f>IF($A81&gt;MAX('Items'!$P$2:$P$13),"",INDEX('Items'!$L$2:$L$13,MATCH($A81,'Items'!$P$2:$P$13,0)))</f>
        <v/>
      </c>
      <c r="G81" s="31">
        <f>IF(B81="","",MAX(N(INDEX('Items'!$M$2:$M$13,MATCH($A81,'Items'!$P$2:$P$13,0))),N(F81)-E81))</f>
        <v/>
      </c>
      <c r="H81" s="32">
        <f>IF(B81="","",G81*N(INDEX('Items'!$F$2:$F$13,MATCH($A81,'Items'!$P$2:$P$13,0))))</f>
        <v/>
      </c>
      <c r="I81" s="30">
        <f>IF($A81&gt;MAX('Items'!$P$2:$P$13),"",INDEX('Items'!$N$2:$N$13,MATCH($A81,'Items'!$P$2:$P$13,0)))</f>
        <v/>
      </c>
    </row>
    <row r="82">
      <c r="A82" s="3" t="n">
        <v>78</v>
      </c>
      <c r="B82" s="30">
        <f>IF($A82&gt;MAX('Items'!$P$2:$P$13),"",INDEX('Items'!$A$2:$A$13,MATCH($A82,'Items'!$P$2:$P$13,0)))</f>
        <v/>
      </c>
      <c r="C82" s="30">
        <f>IF($A82&gt;MAX('Items'!$P$2:$P$13),"",INDEX('Items'!$B$2:$B$13,MATCH($A82,'Items'!$P$2:$P$13,0)))</f>
        <v/>
      </c>
      <c r="D82" s="30">
        <f>IF($A82&gt;MAX('Items'!$P$2:$P$13),"",INDEX('Items'!$E$2:$E$13,MATCH($A82,'Items'!$P$2:$P$13,0)))</f>
        <v/>
      </c>
      <c r="E82" s="31">
        <f>IF($A82&gt;MAX('Items'!$P$2:$P$13),"",INDEX('Items'!$K$2:$K$13,MATCH($A82,'Items'!$P$2:$P$13,0)))</f>
        <v/>
      </c>
      <c r="F82" s="31">
        <f>IF($A82&gt;MAX('Items'!$P$2:$P$13),"",INDEX('Items'!$L$2:$L$13,MATCH($A82,'Items'!$P$2:$P$13,0)))</f>
        <v/>
      </c>
      <c r="G82" s="31">
        <f>IF(B82="","",MAX(N(INDEX('Items'!$M$2:$M$13,MATCH($A82,'Items'!$P$2:$P$13,0))),N(F82)-E82))</f>
        <v/>
      </c>
      <c r="H82" s="32">
        <f>IF(B82="","",G82*N(INDEX('Items'!$F$2:$F$13,MATCH($A82,'Items'!$P$2:$P$13,0))))</f>
        <v/>
      </c>
      <c r="I82" s="30">
        <f>IF($A82&gt;MAX('Items'!$P$2:$P$13),"",INDEX('Items'!$N$2:$N$13,MATCH($A82,'Items'!$P$2:$P$13,0)))</f>
        <v/>
      </c>
    </row>
    <row r="83">
      <c r="A83" s="3" t="n">
        <v>79</v>
      </c>
      <c r="B83" s="30">
        <f>IF($A83&gt;MAX('Items'!$P$2:$P$13),"",INDEX('Items'!$A$2:$A$13,MATCH($A83,'Items'!$P$2:$P$13,0)))</f>
        <v/>
      </c>
      <c r="C83" s="30">
        <f>IF($A83&gt;MAX('Items'!$P$2:$P$13),"",INDEX('Items'!$B$2:$B$13,MATCH($A83,'Items'!$P$2:$P$13,0)))</f>
        <v/>
      </c>
      <c r="D83" s="30">
        <f>IF($A83&gt;MAX('Items'!$P$2:$P$13),"",INDEX('Items'!$E$2:$E$13,MATCH($A83,'Items'!$P$2:$P$13,0)))</f>
        <v/>
      </c>
      <c r="E83" s="31">
        <f>IF($A83&gt;MAX('Items'!$P$2:$P$13),"",INDEX('Items'!$K$2:$K$13,MATCH($A83,'Items'!$P$2:$P$13,0)))</f>
        <v/>
      </c>
      <c r="F83" s="31">
        <f>IF($A83&gt;MAX('Items'!$P$2:$P$13),"",INDEX('Items'!$L$2:$L$13,MATCH($A83,'Items'!$P$2:$P$13,0)))</f>
        <v/>
      </c>
      <c r="G83" s="31">
        <f>IF(B83="","",MAX(N(INDEX('Items'!$M$2:$M$13,MATCH($A83,'Items'!$P$2:$P$13,0))),N(F83)-E83))</f>
        <v/>
      </c>
      <c r="H83" s="32">
        <f>IF(B83="","",G83*N(INDEX('Items'!$F$2:$F$13,MATCH($A83,'Items'!$P$2:$P$13,0))))</f>
        <v/>
      </c>
      <c r="I83" s="30">
        <f>IF($A83&gt;MAX('Items'!$P$2:$P$13),"",INDEX('Items'!$N$2:$N$13,MATCH($A83,'Items'!$P$2:$P$13,0)))</f>
        <v/>
      </c>
    </row>
    <row r="84">
      <c r="A84" s="3" t="n">
        <v>80</v>
      </c>
      <c r="B84" s="30">
        <f>IF($A84&gt;MAX('Items'!$P$2:$P$13),"",INDEX('Items'!$A$2:$A$13,MATCH($A84,'Items'!$P$2:$P$13,0)))</f>
        <v/>
      </c>
      <c r="C84" s="30">
        <f>IF($A84&gt;MAX('Items'!$P$2:$P$13),"",INDEX('Items'!$B$2:$B$13,MATCH($A84,'Items'!$P$2:$P$13,0)))</f>
        <v/>
      </c>
      <c r="D84" s="30">
        <f>IF($A84&gt;MAX('Items'!$P$2:$P$13),"",INDEX('Items'!$E$2:$E$13,MATCH($A84,'Items'!$P$2:$P$13,0)))</f>
        <v/>
      </c>
      <c r="E84" s="31">
        <f>IF($A84&gt;MAX('Items'!$P$2:$P$13),"",INDEX('Items'!$K$2:$K$13,MATCH($A84,'Items'!$P$2:$P$13,0)))</f>
        <v/>
      </c>
      <c r="F84" s="31">
        <f>IF($A84&gt;MAX('Items'!$P$2:$P$13),"",INDEX('Items'!$L$2:$L$13,MATCH($A84,'Items'!$P$2:$P$13,0)))</f>
        <v/>
      </c>
      <c r="G84" s="31">
        <f>IF(B84="","",MAX(N(INDEX('Items'!$M$2:$M$13,MATCH($A84,'Items'!$P$2:$P$13,0))),N(F84)-E84))</f>
        <v/>
      </c>
      <c r="H84" s="32">
        <f>IF(B84="","",G84*N(INDEX('Items'!$F$2:$F$13,MATCH($A84,'Items'!$P$2:$P$13,0))))</f>
        <v/>
      </c>
      <c r="I84" s="30">
        <f>IF($A84&gt;MAX('Items'!$P$2:$P$13),"",INDEX('Items'!$N$2:$N$13,MATCH($A84,'Items'!$P$2:$P$13,0)))</f>
        <v/>
      </c>
    </row>
    <row r="85">
      <c r="A85" s="3" t="n">
        <v>81</v>
      </c>
      <c r="B85" s="30">
        <f>IF($A85&gt;MAX('Items'!$P$2:$P$13),"",INDEX('Items'!$A$2:$A$13,MATCH($A85,'Items'!$P$2:$P$13,0)))</f>
        <v/>
      </c>
      <c r="C85" s="30">
        <f>IF($A85&gt;MAX('Items'!$P$2:$P$13),"",INDEX('Items'!$B$2:$B$13,MATCH($A85,'Items'!$P$2:$P$13,0)))</f>
        <v/>
      </c>
      <c r="D85" s="30">
        <f>IF($A85&gt;MAX('Items'!$P$2:$P$13),"",INDEX('Items'!$E$2:$E$13,MATCH($A85,'Items'!$P$2:$P$13,0)))</f>
        <v/>
      </c>
      <c r="E85" s="31">
        <f>IF($A85&gt;MAX('Items'!$P$2:$P$13),"",INDEX('Items'!$K$2:$K$13,MATCH($A85,'Items'!$P$2:$P$13,0)))</f>
        <v/>
      </c>
      <c r="F85" s="31">
        <f>IF($A85&gt;MAX('Items'!$P$2:$P$13),"",INDEX('Items'!$L$2:$L$13,MATCH($A85,'Items'!$P$2:$P$13,0)))</f>
        <v/>
      </c>
      <c r="G85" s="31">
        <f>IF(B85="","",MAX(N(INDEX('Items'!$M$2:$M$13,MATCH($A85,'Items'!$P$2:$P$13,0))),N(F85)-E85))</f>
        <v/>
      </c>
      <c r="H85" s="32">
        <f>IF(B85="","",G85*N(INDEX('Items'!$F$2:$F$13,MATCH($A85,'Items'!$P$2:$P$13,0))))</f>
        <v/>
      </c>
      <c r="I85" s="30">
        <f>IF($A85&gt;MAX('Items'!$P$2:$P$13),"",INDEX('Items'!$N$2:$N$13,MATCH($A85,'Items'!$P$2:$P$13,0)))</f>
        <v/>
      </c>
    </row>
    <row r="86">
      <c r="A86" s="3" t="n">
        <v>82</v>
      </c>
      <c r="B86" s="30">
        <f>IF($A86&gt;MAX('Items'!$P$2:$P$13),"",INDEX('Items'!$A$2:$A$13,MATCH($A86,'Items'!$P$2:$P$13,0)))</f>
        <v/>
      </c>
      <c r="C86" s="30">
        <f>IF($A86&gt;MAX('Items'!$P$2:$P$13),"",INDEX('Items'!$B$2:$B$13,MATCH($A86,'Items'!$P$2:$P$13,0)))</f>
        <v/>
      </c>
      <c r="D86" s="30">
        <f>IF($A86&gt;MAX('Items'!$P$2:$P$13),"",INDEX('Items'!$E$2:$E$13,MATCH($A86,'Items'!$P$2:$P$13,0)))</f>
        <v/>
      </c>
      <c r="E86" s="31">
        <f>IF($A86&gt;MAX('Items'!$P$2:$P$13),"",INDEX('Items'!$K$2:$K$13,MATCH($A86,'Items'!$P$2:$P$13,0)))</f>
        <v/>
      </c>
      <c r="F86" s="31">
        <f>IF($A86&gt;MAX('Items'!$P$2:$P$13),"",INDEX('Items'!$L$2:$L$13,MATCH($A86,'Items'!$P$2:$P$13,0)))</f>
        <v/>
      </c>
      <c r="G86" s="31">
        <f>IF(B86="","",MAX(N(INDEX('Items'!$M$2:$M$13,MATCH($A86,'Items'!$P$2:$P$13,0))),N(F86)-E86))</f>
        <v/>
      </c>
      <c r="H86" s="32">
        <f>IF(B86="","",G86*N(INDEX('Items'!$F$2:$F$13,MATCH($A86,'Items'!$P$2:$P$13,0))))</f>
        <v/>
      </c>
      <c r="I86" s="30">
        <f>IF($A86&gt;MAX('Items'!$P$2:$P$13),"",INDEX('Items'!$N$2:$N$13,MATCH($A86,'Items'!$P$2:$P$13,0)))</f>
        <v/>
      </c>
    </row>
    <row r="87">
      <c r="A87" s="3" t="n">
        <v>83</v>
      </c>
      <c r="B87" s="30">
        <f>IF($A87&gt;MAX('Items'!$P$2:$P$13),"",INDEX('Items'!$A$2:$A$13,MATCH($A87,'Items'!$P$2:$P$13,0)))</f>
        <v/>
      </c>
      <c r="C87" s="30">
        <f>IF($A87&gt;MAX('Items'!$P$2:$P$13),"",INDEX('Items'!$B$2:$B$13,MATCH($A87,'Items'!$P$2:$P$13,0)))</f>
        <v/>
      </c>
      <c r="D87" s="30">
        <f>IF($A87&gt;MAX('Items'!$P$2:$P$13),"",INDEX('Items'!$E$2:$E$13,MATCH($A87,'Items'!$P$2:$P$13,0)))</f>
        <v/>
      </c>
      <c r="E87" s="31">
        <f>IF($A87&gt;MAX('Items'!$P$2:$P$13),"",INDEX('Items'!$K$2:$K$13,MATCH($A87,'Items'!$P$2:$P$13,0)))</f>
        <v/>
      </c>
      <c r="F87" s="31">
        <f>IF($A87&gt;MAX('Items'!$P$2:$P$13),"",INDEX('Items'!$L$2:$L$13,MATCH($A87,'Items'!$P$2:$P$13,0)))</f>
        <v/>
      </c>
      <c r="G87" s="31">
        <f>IF(B87="","",MAX(N(INDEX('Items'!$M$2:$M$13,MATCH($A87,'Items'!$P$2:$P$13,0))),N(F87)-E87))</f>
        <v/>
      </c>
      <c r="H87" s="32">
        <f>IF(B87="","",G87*N(INDEX('Items'!$F$2:$F$13,MATCH($A87,'Items'!$P$2:$P$13,0))))</f>
        <v/>
      </c>
      <c r="I87" s="30">
        <f>IF($A87&gt;MAX('Items'!$P$2:$P$13),"",INDEX('Items'!$N$2:$N$13,MATCH($A87,'Items'!$P$2:$P$13,0)))</f>
        <v/>
      </c>
    </row>
    <row r="88">
      <c r="A88" s="3" t="n">
        <v>84</v>
      </c>
      <c r="B88" s="30">
        <f>IF($A88&gt;MAX('Items'!$P$2:$P$13),"",INDEX('Items'!$A$2:$A$13,MATCH($A88,'Items'!$P$2:$P$13,0)))</f>
        <v/>
      </c>
      <c r="C88" s="30">
        <f>IF($A88&gt;MAX('Items'!$P$2:$P$13),"",INDEX('Items'!$B$2:$B$13,MATCH($A88,'Items'!$P$2:$P$13,0)))</f>
        <v/>
      </c>
      <c r="D88" s="30">
        <f>IF($A88&gt;MAX('Items'!$P$2:$P$13),"",INDEX('Items'!$E$2:$E$13,MATCH($A88,'Items'!$P$2:$P$13,0)))</f>
        <v/>
      </c>
      <c r="E88" s="31">
        <f>IF($A88&gt;MAX('Items'!$P$2:$P$13),"",INDEX('Items'!$K$2:$K$13,MATCH($A88,'Items'!$P$2:$P$13,0)))</f>
        <v/>
      </c>
      <c r="F88" s="31">
        <f>IF($A88&gt;MAX('Items'!$P$2:$P$13),"",INDEX('Items'!$L$2:$L$13,MATCH($A88,'Items'!$P$2:$P$13,0)))</f>
        <v/>
      </c>
      <c r="G88" s="31">
        <f>IF(B88="","",MAX(N(INDEX('Items'!$M$2:$M$13,MATCH($A88,'Items'!$P$2:$P$13,0))),N(F88)-E88))</f>
        <v/>
      </c>
      <c r="H88" s="32">
        <f>IF(B88="","",G88*N(INDEX('Items'!$F$2:$F$13,MATCH($A88,'Items'!$P$2:$P$13,0))))</f>
        <v/>
      </c>
      <c r="I88" s="30">
        <f>IF($A88&gt;MAX('Items'!$P$2:$P$13),"",INDEX('Items'!$N$2:$N$13,MATCH($A88,'Items'!$P$2:$P$13,0)))</f>
        <v/>
      </c>
    </row>
    <row r="89">
      <c r="A89" s="3" t="n">
        <v>85</v>
      </c>
      <c r="B89" s="30">
        <f>IF($A89&gt;MAX('Items'!$P$2:$P$13),"",INDEX('Items'!$A$2:$A$13,MATCH($A89,'Items'!$P$2:$P$13,0)))</f>
        <v/>
      </c>
      <c r="C89" s="30">
        <f>IF($A89&gt;MAX('Items'!$P$2:$P$13),"",INDEX('Items'!$B$2:$B$13,MATCH($A89,'Items'!$P$2:$P$13,0)))</f>
        <v/>
      </c>
      <c r="D89" s="30">
        <f>IF($A89&gt;MAX('Items'!$P$2:$P$13),"",INDEX('Items'!$E$2:$E$13,MATCH($A89,'Items'!$P$2:$P$13,0)))</f>
        <v/>
      </c>
      <c r="E89" s="31">
        <f>IF($A89&gt;MAX('Items'!$P$2:$P$13),"",INDEX('Items'!$K$2:$K$13,MATCH($A89,'Items'!$P$2:$P$13,0)))</f>
        <v/>
      </c>
      <c r="F89" s="31">
        <f>IF($A89&gt;MAX('Items'!$P$2:$P$13),"",INDEX('Items'!$L$2:$L$13,MATCH($A89,'Items'!$P$2:$P$13,0)))</f>
        <v/>
      </c>
      <c r="G89" s="31">
        <f>IF(B89="","",MAX(N(INDEX('Items'!$M$2:$M$13,MATCH($A89,'Items'!$P$2:$P$13,0))),N(F89)-E89))</f>
        <v/>
      </c>
      <c r="H89" s="32">
        <f>IF(B89="","",G89*N(INDEX('Items'!$F$2:$F$13,MATCH($A89,'Items'!$P$2:$P$13,0))))</f>
        <v/>
      </c>
      <c r="I89" s="30">
        <f>IF($A89&gt;MAX('Items'!$P$2:$P$13),"",INDEX('Items'!$N$2:$N$13,MATCH($A89,'Items'!$P$2:$P$13,0)))</f>
        <v/>
      </c>
    </row>
    <row r="90">
      <c r="A90" s="3" t="n">
        <v>86</v>
      </c>
      <c r="B90" s="30">
        <f>IF($A90&gt;MAX('Items'!$P$2:$P$13),"",INDEX('Items'!$A$2:$A$13,MATCH($A90,'Items'!$P$2:$P$13,0)))</f>
        <v/>
      </c>
      <c r="C90" s="30">
        <f>IF($A90&gt;MAX('Items'!$P$2:$P$13),"",INDEX('Items'!$B$2:$B$13,MATCH($A90,'Items'!$P$2:$P$13,0)))</f>
        <v/>
      </c>
      <c r="D90" s="30">
        <f>IF($A90&gt;MAX('Items'!$P$2:$P$13),"",INDEX('Items'!$E$2:$E$13,MATCH($A90,'Items'!$P$2:$P$13,0)))</f>
        <v/>
      </c>
      <c r="E90" s="31">
        <f>IF($A90&gt;MAX('Items'!$P$2:$P$13),"",INDEX('Items'!$K$2:$K$13,MATCH($A90,'Items'!$P$2:$P$13,0)))</f>
        <v/>
      </c>
      <c r="F90" s="31">
        <f>IF($A90&gt;MAX('Items'!$P$2:$P$13),"",INDEX('Items'!$L$2:$L$13,MATCH($A90,'Items'!$P$2:$P$13,0)))</f>
        <v/>
      </c>
      <c r="G90" s="31">
        <f>IF(B90="","",MAX(N(INDEX('Items'!$M$2:$M$13,MATCH($A90,'Items'!$P$2:$P$13,0))),N(F90)-E90))</f>
        <v/>
      </c>
      <c r="H90" s="32">
        <f>IF(B90="","",G90*N(INDEX('Items'!$F$2:$F$13,MATCH($A90,'Items'!$P$2:$P$13,0))))</f>
        <v/>
      </c>
      <c r="I90" s="30">
        <f>IF($A90&gt;MAX('Items'!$P$2:$P$13),"",INDEX('Items'!$N$2:$N$13,MATCH($A90,'Items'!$P$2:$P$13,0)))</f>
        <v/>
      </c>
    </row>
    <row r="91">
      <c r="A91" s="3" t="n">
        <v>87</v>
      </c>
      <c r="B91" s="30">
        <f>IF($A91&gt;MAX('Items'!$P$2:$P$13),"",INDEX('Items'!$A$2:$A$13,MATCH($A91,'Items'!$P$2:$P$13,0)))</f>
        <v/>
      </c>
      <c r="C91" s="30">
        <f>IF($A91&gt;MAX('Items'!$P$2:$P$13),"",INDEX('Items'!$B$2:$B$13,MATCH($A91,'Items'!$P$2:$P$13,0)))</f>
        <v/>
      </c>
      <c r="D91" s="30">
        <f>IF($A91&gt;MAX('Items'!$P$2:$P$13),"",INDEX('Items'!$E$2:$E$13,MATCH($A91,'Items'!$P$2:$P$13,0)))</f>
        <v/>
      </c>
      <c r="E91" s="31">
        <f>IF($A91&gt;MAX('Items'!$P$2:$P$13),"",INDEX('Items'!$K$2:$K$13,MATCH($A91,'Items'!$P$2:$P$13,0)))</f>
        <v/>
      </c>
      <c r="F91" s="31">
        <f>IF($A91&gt;MAX('Items'!$P$2:$P$13),"",INDEX('Items'!$L$2:$L$13,MATCH($A91,'Items'!$P$2:$P$13,0)))</f>
        <v/>
      </c>
      <c r="G91" s="31">
        <f>IF(B91="","",MAX(N(INDEX('Items'!$M$2:$M$13,MATCH($A91,'Items'!$P$2:$P$13,0))),N(F91)-E91))</f>
        <v/>
      </c>
      <c r="H91" s="32">
        <f>IF(B91="","",G91*N(INDEX('Items'!$F$2:$F$13,MATCH($A91,'Items'!$P$2:$P$13,0))))</f>
        <v/>
      </c>
      <c r="I91" s="30">
        <f>IF($A91&gt;MAX('Items'!$P$2:$P$13),"",INDEX('Items'!$N$2:$N$13,MATCH($A91,'Items'!$P$2:$P$13,0)))</f>
        <v/>
      </c>
    </row>
    <row r="92">
      <c r="A92" s="3" t="n">
        <v>88</v>
      </c>
      <c r="B92" s="30">
        <f>IF($A92&gt;MAX('Items'!$P$2:$P$13),"",INDEX('Items'!$A$2:$A$13,MATCH($A92,'Items'!$P$2:$P$13,0)))</f>
        <v/>
      </c>
      <c r="C92" s="30">
        <f>IF($A92&gt;MAX('Items'!$P$2:$P$13),"",INDEX('Items'!$B$2:$B$13,MATCH($A92,'Items'!$P$2:$P$13,0)))</f>
        <v/>
      </c>
      <c r="D92" s="30">
        <f>IF($A92&gt;MAX('Items'!$P$2:$P$13),"",INDEX('Items'!$E$2:$E$13,MATCH($A92,'Items'!$P$2:$P$13,0)))</f>
        <v/>
      </c>
      <c r="E92" s="31">
        <f>IF($A92&gt;MAX('Items'!$P$2:$P$13),"",INDEX('Items'!$K$2:$K$13,MATCH($A92,'Items'!$P$2:$P$13,0)))</f>
        <v/>
      </c>
      <c r="F92" s="31">
        <f>IF($A92&gt;MAX('Items'!$P$2:$P$13),"",INDEX('Items'!$L$2:$L$13,MATCH($A92,'Items'!$P$2:$P$13,0)))</f>
        <v/>
      </c>
      <c r="G92" s="31">
        <f>IF(B92="","",MAX(N(INDEX('Items'!$M$2:$M$13,MATCH($A92,'Items'!$P$2:$P$13,0))),N(F92)-E92))</f>
        <v/>
      </c>
      <c r="H92" s="32">
        <f>IF(B92="","",G92*N(INDEX('Items'!$F$2:$F$13,MATCH($A92,'Items'!$P$2:$P$13,0))))</f>
        <v/>
      </c>
      <c r="I92" s="30">
        <f>IF($A92&gt;MAX('Items'!$P$2:$P$13),"",INDEX('Items'!$N$2:$N$13,MATCH($A92,'Items'!$P$2:$P$13,0)))</f>
        <v/>
      </c>
    </row>
    <row r="93">
      <c r="A93" s="3" t="n">
        <v>89</v>
      </c>
      <c r="B93" s="30">
        <f>IF($A93&gt;MAX('Items'!$P$2:$P$13),"",INDEX('Items'!$A$2:$A$13,MATCH($A93,'Items'!$P$2:$P$13,0)))</f>
        <v/>
      </c>
      <c r="C93" s="30">
        <f>IF($A93&gt;MAX('Items'!$P$2:$P$13),"",INDEX('Items'!$B$2:$B$13,MATCH($A93,'Items'!$P$2:$P$13,0)))</f>
        <v/>
      </c>
      <c r="D93" s="30">
        <f>IF($A93&gt;MAX('Items'!$P$2:$P$13),"",INDEX('Items'!$E$2:$E$13,MATCH($A93,'Items'!$P$2:$P$13,0)))</f>
        <v/>
      </c>
      <c r="E93" s="31">
        <f>IF($A93&gt;MAX('Items'!$P$2:$P$13),"",INDEX('Items'!$K$2:$K$13,MATCH($A93,'Items'!$P$2:$P$13,0)))</f>
        <v/>
      </c>
      <c r="F93" s="31">
        <f>IF($A93&gt;MAX('Items'!$P$2:$P$13),"",INDEX('Items'!$L$2:$L$13,MATCH($A93,'Items'!$P$2:$P$13,0)))</f>
        <v/>
      </c>
      <c r="G93" s="31">
        <f>IF(B93="","",MAX(N(INDEX('Items'!$M$2:$M$13,MATCH($A93,'Items'!$P$2:$P$13,0))),N(F93)-E93))</f>
        <v/>
      </c>
      <c r="H93" s="32">
        <f>IF(B93="","",G93*N(INDEX('Items'!$F$2:$F$13,MATCH($A93,'Items'!$P$2:$P$13,0))))</f>
        <v/>
      </c>
      <c r="I93" s="30">
        <f>IF($A93&gt;MAX('Items'!$P$2:$P$13),"",INDEX('Items'!$N$2:$N$13,MATCH($A93,'Items'!$P$2:$P$13,0)))</f>
        <v/>
      </c>
    </row>
    <row r="94">
      <c r="A94" s="3" t="n">
        <v>90</v>
      </c>
      <c r="B94" s="30">
        <f>IF($A94&gt;MAX('Items'!$P$2:$P$13),"",INDEX('Items'!$A$2:$A$13,MATCH($A94,'Items'!$P$2:$P$13,0)))</f>
        <v/>
      </c>
      <c r="C94" s="30">
        <f>IF($A94&gt;MAX('Items'!$P$2:$P$13),"",INDEX('Items'!$B$2:$B$13,MATCH($A94,'Items'!$P$2:$P$13,0)))</f>
        <v/>
      </c>
      <c r="D94" s="30">
        <f>IF($A94&gt;MAX('Items'!$P$2:$P$13),"",INDEX('Items'!$E$2:$E$13,MATCH($A94,'Items'!$P$2:$P$13,0)))</f>
        <v/>
      </c>
      <c r="E94" s="31">
        <f>IF($A94&gt;MAX('Items'!$P$2:$P$13),"",INDEX('Items'!$K$2:$K$13,MATCH($A94,'Items'!$P$2:$P$13,0)))</f>
        <v/>
      </c>
      <c r="F94" s="31">
        <f>IF($A94&gt;MAX('Items'!$P$2:$P$13),"",INDEX('Items'!$L$2:$L$13,MATCH($A94,'Items'!$P$2:$P$13,0)))</f>
        <v/>
      </c>
      <c r="G94" s="31">
        <f>IF(B94="","",MAX(N(INDEX('Items'!$M$2:$M$13,MATCH($A94,'Items'!$P$2:$P$13,0))),N(F94)-E94))</f>
        <v/>
      </c>
      <c r="H94" s="32">
        <f>IF(B94="","",G94*N(INDEX('Items'!$F$2:$F$13,MATCH($A94,'Items'!$P$2:$P$13,0))))</f>
        <v/>
      </c>
      <c r="I94" s="30">
        <f>IF($A94&gt;MAX('Items'!$P$2:$P$13),"",INDEX('Items'!$N$2:$N$13,MATCH($A94,'Items'!$P$2:$P$13,0)))</f>
        <v/>
      </c>
    </row>
    <row r="95">
      <c r="A95" s="3" t="n">
        <v>91</v>
      </c>
      <c r="B95" s="30">
        <f>IF($A95&gt;MAX('Items'!$P$2:$P$13),"",INDEX('Items'!$A$2:$A$13,MATCH($A95,'Items'!$P$2:$P$13,0)))</f>
        <v/>
      </c>
      <c r="C95" s="30">
        <f>IF($A95&gt;MAX('Items'!$P$2:$P$13),"",INDEX('Items'!$B$2:$B$13,MATCH($A95,'Items'!$P$2:$P$13,0)))</f>
        <v/>
      </c>
      <c r="D95" s="30">
        <f>IF($A95&gt;MAX('Items'!$P$2:$P$13),"",INDEX('Items'!$E$2:$E$13,MATCH($A95,'Items'!$P$2:$P$13,0)))</f>
        <v/>
      </c>
      <c r="E95" s="31">
        <f>IF($A95&gt;MAX('Items'!$P$2:$P$13),"",INDEX('Items'!$K$2:$K$13,MATCH($A95,'Items'!$P$2:$P$13,0)))</f>
        <v/>
      </c>
      <c r="F95" s="31">
        <f>IF($A95&gt;MAX('Items'!$P$2:$P$13),"",INDEX('Items'!$L$2:$L$13,MATCH($A95,'Items'!$P$2:$P$13,0)))</f>
        <v/>
      </c>
      <c r="G95" s="31">
        <f>IF(B95="","",MAX(N(INDEX('Items'!$M$2:$M$13,MATCH($A95,'Items'!$P$2:$P$13,0))),N(F95)-E95))</f>
        <v/>
      </c>
      <c r="H95" s="32">
        <f>IF(B95="","",G95*N(INDEX('Items'!$F$2:$F$13,MATCH($A95,'Items'!$P$2:$P$13,0))))</f>
        <v/>
      </c>
      <c r="I95" s="30">
        <f>IF($A95&gt;MAX('Items'!$P$2:$P$13),"",INDEX('Items'!$N$2:$N$13,MATCH($A95,'Items'!$P$2:$P$13,0)))</f>
        <v/>
      </c>
    </row>
    <row r="96">
      <c r="A96" s="3" t="n">
        <v>92</v>
      </c>
      <c r="B96" s="30">
        <f>IF($A96&gt;MAX('Items'!$P$2:$P$13),"",INDEX('Items'!$A$2:$A$13,MATCH($A96,'Items'!$P$2:$P$13,0)))</f>
        <v/>
      </c>
      <c r="C96" s="30">
        <f>IF($A96&gt;MAX('Items'!$P$2:$P$13),"",INDEX('Items'!$B$2:$B$13,MATCH($A96,'Items'!$P$2:$P$13,0)))</f>
        <v/>
      </c>
      <c r="D96" s="30">
        <f>IF($A96&gt;MAX('Items'!$P$2:$P$13),"",INDEX('Items'!$E$2:$E$13,MATCH($A96,'Items'!$P$2:$P$13,0)))</f>
        <v/>
      </c>
      <c r="E96" s="31">
        <f>IF($A96&gt;MAX('Items'!$P$2:$P$13),"",INDEX('Items'!$K$2:$K$13,MATCH($A96,'Items'!$P$2:$P$13,0)))</f>
        <v/>
      </c>
      <c r="F96" s="31">
        <f>IF($A96&gt;MAX('Items'!$P$2:$P$13),"",INDEX('Items'!$L$2:$L$13,MATCH($A96,'Items'!$P$2:$P$13,0)))</f>
        <v/>
      </c>
      <c r="G96" s="31">
        <f>IF(B96="","",MAX(N(INDEX('Items'!$M$2:$M$13,MATCH($A96,'Items'!$P$2:$P$13,0))),N(F96)-E96))</f>
        <v/>
      </c>
      <c r="H96" s="32">
        <f>IF(B96="","",G96*N(INDEX('Items'!$F$2:$F$13,MATCH($A96,'Items'!$P$2:$P$13,0))))</f>
        <v/>
      </c>
      <c r="I96" s="30">
        <f>IF($A96&gt;MAX('Items'!$P$2:$P$13),"",INDEX('Items'!$N$2:$N$13,MATCH($A96,'Items'!$P$2:$P$13,0)))</f>
        <v/>
      </c>
    </row>
    <row r="97">
      <c r="A97" s="3" t="n">
        <v>93</v>
      </c>
      <c r="B97" s="30">
        <f>IF($A97&gt;MAX('Items'!$P$2:$P$13),"",INDEX('Items'!$A$2:$A$13,MATCH($A97,'Items'!$P$2:$P$13,0)))</f>
        <v/>
      </c>
      <c r="C97" s="30">
        <f>IF($A97&gt;MAX('Items'!$P$2:$P$13),"",INDEX('Items'!$B$2:$B$13,MATCH($A97,'Items'!$P$2:$P$13,0)))</f>
        <v/>
      </c>
      <c r="D97" s="30">
        <f>IF($A97&gt;MAX('Items'!$P$2:$P$13),"",INDEX('Items'!$E$2:$E$13,MATCH($A97,'Items'!$P$2:$P$13,0)))</f>
        <v/>
      </c>
      <c r="E97" s="31">
        <f>IF($A97&gt;MAX('Items'!$P$2:$P$13),"",INDEX('Items'!$K$2:$K$13,MATCH($A97,'Items'!$P$2:$P$13,0)))</f>
        <v/>
      </c>
      <c r="F97" s="31">
        <f>IF($A97&gt;MAX('Items'!$P$2:$P$13),"",INDEX('Items'!$L$2:$L$13,MATCH($A97,'Items'!$P$2:$P$13,0)))</f>
        <v/>
      </c>
      <c r="G97" s="31">
        <f>IF(B97="","",MAX(N(INDEX('Items'!$M$2:$M$13,MATCH($A97,'Items'!$P$2:$P$13,0))),N(F97)-E97))</f>
        <v/>
      </c>
      <c r="H97" s="32">
        <f>IF(B97="","",G97*N(INDEX('Items'!$F$2:$F$13,MATCH($A97,'Items'!$P$2:$P$13,0))))</f>
        <v/>
      </c>
      <c r="I97" s="30">
        <f>IF($A97&gt;MAX('Items'!$P$2:$P$13),"",INDEX('Items'!$N$2:$N$13,MATCH($A97,'Items'!$P$2:$P$13,0)))</f>
        <v/>
      </c>
    </row>
    <row r="98">
      <c r="A98" s="3" t="n">
        <v>94</v>
      </c>
      <c r="B98" s="30">
        <f>IF($A98&gt;MAX('Items'!$P$2:$P$13),"",INDEX('Items'!$A$2:$A$13,MATCH($A98,'Items'!$P$2:$P$13,0)))</f>
        <v/>
      </c>
      <c r="C98" s="30">
        <f>IF($A98&gt;MAX('Items'!$P$2:$P$13),"",INDEX('Items'!$B$2:$B$13,MATCH($A98,'Items'!$P$2:$P$13,0)))</f>
        <v/>
      </c>
      <c r="D98" s="30">
        <f>IF($A98&gt;MAX('Items'!$P$2:$P$13),"",INDEX('Items'!$E$2:$E$13,MATCH($A98,'Items'!$P$2:$P$13,0)))</f>
        <v/>
      </c>
      <c r="E98" s="31">
        <f>IF($A98&gt;MAX('Items'!$P$2:$P$13),"",INDEX('Items'!$K$2:$K$13,MATCH($A98,'Items'!$P$2:$P$13,0)))</f>
        <v/>
      </c>
      <c r="F98" s="31">
        <f>IF($A98&gt;MAX('Items'!$P$2:$P$13),"",INDEX('Items'!$L$2:$L$13,MATCH($A98,'Items'!$P$2:$P$13,0)))</f>
        <v/>
      </c>
      <c r="G98" s="31">
        <f>IF(B98="","",MAX(N(INDEX('Items'!$M$2:$M$13,MATCH($A98,'Items'!$P$2:$P$13,0))),N(F98)-E98))</f>
        <v/>
      </c>
      <c r="H98" s="32">
        <f>IF(B98="","",G98*N(INDEX('Items'!$F$2:$F$13,MATCH($A98,'Items'!$P$2:$P$13,0))))</f>
        <v/>
      </c>
      <c r="I98" s="30">
        <f>IF($A98&gt;MAX('Items'!$P$2:$P$13),"",INDEX('Items'!$N$2:$N$13,MATCH($A98,'Items'!$P$2:$P$13,0)))</f>
        <v/>
      </c>
    </row>
    <row r="99">
      <c r="A99" s="3" t="n">
        <v>95</v>
      </c>
      <c r="B99" s="30">
        <f>IF($A99&gt;MAX('Items'!$P$2:$P$13),"",INDEX('Items'!$A$2:$A$13,MATCH($A99,'Items'!$P$2:$P$13,0)))</f>
        <v/>
      </c>
      <c r="C99" s="30">
        <f>IF($A99&gt;MAX('Items'!$P$2:$P$13),"",INDEX('Items'!$B$2:$B$13,MATCH($A99,'Items'!$P$2:$P$13,0)))</f>
        <v/>
      </c>
      <c r="D99" s="30">
        <f>IF($A99&gt;MAX('Items'!$P$2:$P$13),"",INDEX('Items'!$E$2:$E$13,MATCH($A99,'Items'!$P$2:$P$13,0)))</f>
        <v/>
      </c>
      <c r="E99" s="31">
        <f>IF($A99&gt;MAX('Items'!$P$2:$P$13),"",INDEX('Items'!$K$2:$K$13,MATCH($A99,'Items'!$P$2:$P$13,0)))</f>
        <v/>
      </c>
      <c r="F99" s="31">
        <f>IF($A99&gt;MAX('Items'!$P$2:$P$13),"",INDEX('Items'!$L$2:$L$13,MATCH($A99,'Items'!$P$2:$P$13,0)))</f>
        <v/>
      </c>
      <c r="G99" s="31">
        <f>IF(B99="","",MAX(N(INDEX('Items'!$M$2:$M$13,MATCH($A99,'Items'!$P$2:$P$13,0))),N(F99)-E99))</f>
        <v/>
      </c>
      <c r="H99" s="32">
        <f>IF(B99="","",G99*N(INDEX('Items'!$F$2:$F$13,MATCH($A99,'Items'!$P$2:$P$13,0))))</f>
        <v/>
      </c>
      <c r="I99" s="30">
        <f>IF($A99&gt;MAX('Items'!$P$2:$P$13),"",INDEX('Items'!$N$2:$N$13,MATCH($A99,'Items'!$P$2:$P$13,0)))</f>
        <v/>
      </c>
    </row>
    <row r="100">
      <c r="A100" s="3" t="n">
        <v>96</v>
      </c>
      <c r="B100" s="30">
        <f>IF($A100&gt;MAX('Items'!$P$2:$P$13),"",INDEX('Items'!$A$2:$A$13,MATCH($A100,'Items'!$P$2:$P$13,0)))</f>
        <v/>
      </c>
      <c r="C100" s="30">
        <f>IF($A100&gt;MAX('Items'!$P$2:$P$13),"",INDEX('Items'!$B$2:$B$13,MATCH($A100,'Items'!$P$2:$P$13,0)))</f>
        <v/>
      </c>
      <c r="D100" s="30">
        <f>IF($A100&gt;MAX('Items'!$P$2:$P$13),"",INDEX('Items'!$E$2:$E$13,MATCH($A100,'Items'!$P$2:$P$13,0)))</f>
        <v/>
      </c>
      <c r="E100" s="31">
        <f>IF($A100&gt;MAX('Items'!$P$2:$P$13),"",INDEX('Items'!$K$2:$K$13,MATCH($A100,'Items'!$P$2:$P$13,0)))</f>
        <v/>
      </c>
      <c r="F100" s="31">
        <f>IF($A100&gt;MAX('Items'!$P$2:$P$13),"",INDEX('Items'!$L$2:$L$13,MATCH($A100,'Items'!$P$2:$P$13,0)))</f>
        <v/>
      </c>
      <c r="G100" s="31">
        <f>IF(B100="","",MAX(N(INDEX('Items'!$M$2:$M$13,MATCH($A100,'Items'!$P$2:$P$13,0))),N(F100)-E100))</f>
        <v/>
      </c>
      <c r="H100" s="32">
        <f>IF(B100="","",G100*N(INDEX('Items'!$F$2:$F$13,MATCH($A100,'Items'!$P$2:$P$13,0))))</f>
        <v/>
      </c>
      <c r="I100" s="30">
        <f>IF($A100&gt;MAX('Items'!$P$2:$P$13),"",INDEX('Items'!$N$2:$N$13,MATCH($A100,'Items'!$P$2:$P$13,0)))</f>
        <v/>
      </c>
    </row>
    <row r="101">
      <c r="A101" s="3" t="n">
        <v>97</v>
      </c>
      <c r="B101" s="30">
        <f>IF($A101&gt;MAX('Items'!$P$2:$P$13),"",INDEX('Items'!$A$2:$A$13,MATCH($A101,'Items'!$P$2:$P$13,0)))</f>
        <v/>
      </c>
      <c r="C101" s="30">
        <f>IF($A101&gt;MAX('Items'!$P$2:$P$13),"",INDEX('Items'!$B$2:$B$13,MATCH($A101,'Items'!$P$2:$P$13,0)))</f>
        <v/>
      </c>
      <c r="D101" s="30">
        <f>IF($A101&gt;MAX('Items'!$P$2:$P$13),"",INDEX('Items'!$E$2:$E$13,MATCH($A101,'Items'!$P$2:$P$13,0)))</f>
        <v/>
      </c>
      <c r="E101" s="31">
        <f>IF($A101&gt;MAX('Items'!$P$2:$P$13),"",INDEX('Items'!$K$2:$K$13,MATCH($A101,'Items'!$P$2:$P$13,0)))</f>
        <v/>
      </c>
      <c r="F101" s="31">
        <f>IF($A101&gt;MAX('Items'!$P$2:$P$13),"",INDEX('Items'!$L$2:$L$13,MATCH($A101,'Items'!$P$2:$P$13,0)))</f>
        <v/>
      </c>
      <c r="G101" s="31">
        <f>IF(B101="","",MAX(N(INDEX('Items'!$M$2:$M$13,MATCH($A101,'Items'!$P$2:$P$13,0))),N(F101)-E101))</f>
        <v/>
      </c>
      <c r="H101" s="32">
        <f>IF(B101="","",G101*N(INDEX('Items'!$F$2:$F$13,MATCH($A101,'Items'!$P$2:$P$13,0))))</f>
        <v/>
      </c>
      <c r="I101" s="30">
        <f>IF($A101&gt;MAX('Items'!$P$2:$P$13),"",INDEX('Items'!$N$2:$N$13,MATCH($A101,'Items'!$P$2:$P$13,0)))</f>
        <v/>
      </c>
    </row>
    <row r="102">
      <c r="A102" s="3" t="n">
        <v>98</v>
      </c>
      <c r="B102" s="30">
        <f>IF($A102&gt;MAX('Items'!$P$2:$P$13),"",INDEX('Items'!$A$2:$A$13,MATCH($A102,'Items'!$P$2:$P$13,0)))</f>
        <v/>
      </c>
      <c r="C102" s="30">
        <f>IF($A102&gt;MAX('Items'!$P$2:$P$13),"",INDEX('Items'!$B$2:$B$13,MATCH($A102,'Items'!$P$2:$P$13,0)))</f>
        <v/>
      </c>
      <c r="D102" s="30">
        <f>IF($A102&gt;MAX('Items'!$P$2:$P$13),"",INDEX('Items'!$E$2:$E$13,MATCH($A102,'Items'!$P$2:$P$13,0)))</f>
        <v/>
      </c>
      <c r="E102" s="31">
        <f>IF($A102&gt;MAX('Items'!$P$2:$P$13),"",INDEX('Items'!$K$2:$K$13,MATCH($A102,'Items'!$P$2:$P$13,0)))</f>
        <v/>
      </c>
      <c r="F102" s="31">
        <f>IF($A102&gt;MAX('Items'!$P$2:$P$13),"",INDEX('Items'!$L$2:$L$13,MATCH($A102,'Items'!$P$2:$P$13,0)))</f>
        <v/>
      </c>
      <c r="G102" s="31">
        <f>IF(B102="","",MAX(N(INDEX('Items'!$M$2:$M$13,MATCH($A102,'Items'!$P$2:$P$13,0))),N(F102)-E102))</f>
        <v/>
      </c>
      <c r="H102" s="32">
        <f>IF(B102="","",G102*N(INDEX('Items'!$F$2:$F$13,MATCH($A102,'Items'!$P$2:$P$13,0))))</f>
        <v/>
      </c>
      <c r="I102" s="30">
        <f>IF($A102&gt;MAX('Items'!$P$2:$P$13),"",INDEX('Items'!$N$2:$N$13,MATCH($A102,'Items'!$P$2:$P$13,0)))</f>
        <v/>
      </c>
    </row>
    <row r="103">
      <c r="A103" s="3" t="n">
        <v>99</v>
      </c>
      <c r="B103" s="30">
        <f>IF($A103&gt;MAX('Items'!$P$2:$P$13),"",INDEX('Items'!$A$2:$A$13,MATCH($A103,'Items'!$P$2:$P$13,0)))</f>
        <v/>
      </c>
      <c r="C103" s="30">
        <f>IF($A103&gt;MAX('Items'!$P$2:$P$13),"",INDEX('Items'!$B$2:$B$13,MATCH($A103,'Items'!$P$2:$P$13,0)))</f>
        <v/>
      </c>
      <c r="D103" s="30">
        <f>IF($A103&gt;MAX('Items'!$P$2:$P$13),"",INDEX('Items'!$E$2:$E$13,MATCH($A103,'Items'!$P$2:$P$13,0)))</f>
        <v/>
      </c>
      <c r="E103" s="31">
        <f>IF($A103&gt;MAX('Items'!$P$2:$P$13),"",INDEX('Items'!$K$2:$K$13,MATCH($A103,'Items'!$P$2:$P$13,0)))</f>
        <v/>
      </c>
      <c r="F103" s="31">
        <f>IF($A103&gt;MAX('Items'!$P$2:$P$13),"",INDEX('Items'!$L$2:$L$13,MATCH($A103,'Items'!$P$2:$P$13,0)))</f>
        <v/>
      </c>
      <c r="G103" s="31">
        <f>IF(B103="","",MAX(N(INDEX('Items'!$M$2:$M$13,MATCH($A103,'Items'!$P$2:$P$13,0))),N(F103)-E103))</f>
        <v/>
      </c>
      <c r="H103" s="32">
        <f>IF(B103="","",G103*N(INDEX('Items'!$F$2:$F$13,MATCH($A103,'Items'!$P$2:$P$13,0))))</f>
        <v/>
      </c>
      <c r="I103" s="30">
        <f>IF($A103&gt;MAX('Items'!$P$2:$P$13),"",INDEX('Items'!$N$2:$N$13,MATCH($A103,'Items'!$P$2:$P$13,0)))</f>
        <v/>
      </c>
    </row>
    <row r="104">
      <c r="A104" s="3" t="n">
        <v>100</v>
      </c>
      <c r="B104" s="30">
        <f>IF($A104&gt;MAX('Items'!$P$2:$P$13),"",INDEX('Items'!$A$2:$A$13,MATCH($A104,'Items'!$P$2:$P$13,0)))</f>
        <v/>
      </c>
      <c r="C104" s="30">
        <f>IF($A104&gt;MAX('Items'!$P$2:$P$13),"",INDEX('Items'!$B$2:$B$13,MATCH($A104,'Items'!$P$2:$P$13,0)))</f>
        <v/>
      </c>
      <c r="D104" s="30">
        <f>IF($A104&gt;MAX('Items'!$P$2:$P$13),"",INDEX('Items'!$E$2:$E$13,MATCH($A104,'Items'!$P$2:$P$13,0)))</f>
        <v/>
      </c>
      <c r="E104" s="31">
        <f>IF($A104&gt;MAX('Items'!$P$2:$P$13),"",INDEX('Items'!$K$2:$K$13,MATCH($A104,'Items'!$P$2:$P$13,0)))</f>
        <v/>
      </c>
      <c r="F104" s="31">
        <f>IF($A104&gt;MAX('Items'!$P$2:$P$13),"",INDEX('Items'!$L$2:$L$13,MATCH($A104,'Items'!$P$2:$P$13,0)))</f>
        <v/>
      </c>
      <c r="G104" s="31">
        <f>IF(B104="","",MAX(N(INDEX('Items'!$M$2:$M$13,MATCH($A104,'Items'!$P$2:$P$13,0))),N(F104)-E104))</f>
        <v/>
      </c>
      <c r="H104" s="32">
        <f>IF(B104="","",G104*N(INDEX('Items'!$F$2:$F$13,MATCH($A104,'Items'!$P$2:$P$13,0))))</f>
        <v/>
      </c>
      <c r="I104" s="30">
        <f>IF($A104&gt;MAX('Items'!$P$2:$P$13),"",INDEX('Items'!$N$2:$N$13,MATCH($A104,'Items'!$P$2:$P$13,0)))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I5:I104">
    <cfRule type="cellIs" priority="1" operator="equal" dxfId="0">
      <formula>"Out of stock"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4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14" customWidth="1" min="4" max="4"/>
    <col width="3" customWidth="1" min="5" max="5"/>
    <col width="18" customWidth="1" min="6" max="6"/>
    <col width="3" customWidth="1" min="7" max="7"/>
    <col width="10" customWidth="1" min="8" max="8"/>
    <col width="3" customWidth="1" min="9" max="9"/>
  </cols>
  <sheetData>
    <row r="1">
      <c r="A1" s="1" t="inlineStr">
        <is>
          <t>Settings</t>
        </is>
      </c>
    </row>
    <row r="2">
      <c r="A2" s="3" t="inlineStr">
        <is>
          <t>Yellow cells and lists: change them to suit your business. Grey lists are fixed: the formulas depend on these words, so do not rename them.</t>
        </is>
      </c>
    </row>
    <row r="3">
      <c r="D3" s="33" t="inlineStr">
        <is>
          <t>Movement types  (fixed)</t>
        </is>
      </c>
      <c r="F3" s="33" t="inlineStr">
        <is>
          <t>Item categories</t>
        </is>
      </c>
      <c r="H3" s="33" t="inlineStr">
        <is>
          <t>Units</t>
        </is>
      </c>
    </row>
    <row r="4">
      <c r="A4" s="18" t="inlineStr">
        <is>
          <t>General</t>
        </is>
      </c>
      <c r="B4" s="18" t="inlineStr">
        <is>
          <t>Value</t>
        </is>
      </c>
      <c r="D4" s="18" t="inlineStr">
        <is>
          <t>Type</t>
        </is>
      </c>
      <c r="F4" s="18" t="inlineStr">
        <is>
          <t>Category</t>
        </is>
      </c>
      <c r="H4" s="18" t="inlineStr">
        <is>
          <t>Unit</t>
        </is>
      </c>
    </row>
    <row r="5">
      <c r="A5" s="19" t="inlineStr">
        <is>
          <t>Business name</t>
        </is>
      </c>
      <c r="B5" s="34" t="inlineStr">
        <is>
          <t>Your business</t>
        </is>
      </c>
      <c r="D5" s="35" t="inlineStr">
        <is>
          <t>Received</t>
        </is>
      </c>
      <c r="F5" s="36" t="inlineStr">
        <is>
          <t>Raw materials</t>
        </is>
      </c>
      <c r="H5" s="36" t="inlineStr">
        <is>
          <t>pcs</t>
        </is>
      </c>
    </row>
    <row r="6">
      <c r="A6" s="19" t="inlineStr">
        <is>
          <t>Year shown in summaries</t>
        </is>
      </c>
      <c r="B6" s="37" t="n">
        <v>2027</v>
      </c>
      <c r="D6" s="35" t="inlineStr">
        <is>
          <t>Issued</t>
        </is>
      </c>
      <c r="F6" s="36" t="inlineStr">
        <is>
          <t>Finished goods</t>
        </is>
      </c>
      <c r="H6" s="36" t="inlineStr">
        <is>
          <t>kg</t>
        </is>
      </c>
    </row>
    <row r="7">
      <c r="D7" s="35" t="inlineStr">
        <is>
          <t>Adjustment</t>
        </is>
      </c>
      <c r="F7" s="36" t="inlineStr">
        <is>
          <t>Packaging</t>
        </is>
      </c>
      <c r="H7" s="36" t="inlineStr">
        <is>
          <t>L</t>
        </is>
      </c>
    </row>
    <row r="8">
      <c r="F8" s="36" t="inlineStr">
        <is>
          <t>Consumables</t>
        </is>
      </c>
      <c r="H8" s="36" t="inlineStr">
        <is>
          <t>m</t>
        </is>
      </c>
    </row>
    <row r="9">
      <c r="F9" s="36" t="inlineStr">
        <is>
          <t>Spare parts</t>
        </is>
      </c>
      <c r="H9" s="36" t="inlineStr">
        <is>
          <t>box</t>
        </is>
      </c>
    </row>
    <row r="10">
      <c r="F10" s="38" t="n"/>
      <c r="H10" s="36" t="inlineStr">
        <is>
          <t>pack</t>
        </is>
      </c>
    </row>
    <row r="11">
      <c r="F11" s="38" t="n"/>
      <c r="H11" s="38" t="n"/>
    </row>
    <row r="12">
      <c r="F12" s="38" t="n"/>
      <c r="H12" s="38" t="n"/>
    </row>
    <row r="13">
      <c r="F13" s="38" t="n"/>
      <c r="H13" s="38" t="n"/>
    </row>
    <row r="14">
      <c r="F14" s="38" t="n"/>
      <c r="H14" s="38" t="n"/>
    </row>
    <row r="15">
      <c r="F15" s="38" t="n"/>
      <c r="H15" s="38" t="n"/>
    </row>
    <row r="16">
      <c r="F16" s="38" t="n"/>
      <c r="H16" s="38" t="n"/>
    </row>
    <row r="17">
      <c r="F17" s="38" t="n"/>
      <c r="H17" s="38" t="n"/>
    </row>
    <row r="18">
      <c r="F18" s="38" t="n"/>
      <c r="H18" s="38" t="n"/>
    </row>
    <row r="19">
      <c r="F19" s="38" t="n"/>
      <c r="H19" s="38" t="n"/>
    </row>
    <row r="20">
      <c r="F20" s="38" t="n"/>
      <c r="H20" s="38" t="n"/>
    </row>
    <row r="21">
      <c r="F21" s="38" t="n"/>
      <c r="H21" s="38" t="n"/>
    </row>
    <row r="22">
      <c r="F22" s="38" t="n"/>
      <c r="H22" s="38" t="n"/>
    </row>
    <row r="23">
      <c r="F23" s="38" t="n"/>
      <c r="H23" s="38" t="n"/>
    </row>
    <row r="24">
      <c r="F24" s="38" t="n"/>
      <c r="H24" s="38" t="n"/>
    </row>
    <row r="25">
      <c r="F25" s="38" t="n"/>
      <c r="H25" s="38" t="n"/>
    </row>
    <row r="26">
      <c r="F26" s="38" t="n"/>
      <c r="H26" s="38" t="n"/>
    </row>
    <row r="27">
      <c r="F27" s="38" t="n"/>
      <c r="H27" s="38" t="n"/>
    </row>
    <row r="28">
      <c r="F28" s="38" t="n"/>
      <c r="H28" s="38" t="n"/>
    </row>
    <row r="29">
      <c r="F29" s="38" t="n"/>
      <c r="H29" s="38" t="n"/>
    </row>
    <row r="30">
      <c r="F30" s="38" t="n"/>
      <c r="H30" s="38" t="n"/>
    </row>
    <row r="31">
      <c r="F31" s="38" t="n"/>
      <c r="H31" s="38" t="n"/>
    </row>
    <row r="32">
      <c r="F32" s="38" t="n"/>
      <c r="H32" s="38" t="n"/>
    </row>
    <row r="33">
      <c r="F33" s="38" t="n"/>
      <c r="H33" s="38" t="n"/>
    </row>
    <row r="34">
      <c r="F34" s="38" t="n"/>
      <c r="H34" s="3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RotaVoo</dc:creator>
  <dc:title>Stock Control (preview)</dc:title>
  <dcterms:created xsi:type="dcterms:W3CDTF">2026-11-01T09:38:33Z</dcterms:created>
  <dcterms:modified xsi:type="dcterms:W3CDTF">2026-11-01T09:38:34Z</dcterms:modified>
</cp:coreProperties>
</file>