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da equipa" sheetId="2" state="visible" r:id="rId2"/>
    <sheet name="Turnos" sheetId="3" state="visible" r:id="rId3"/>
    <sheet name="Ausências" sheetId="4" state="visible" r:id="rId4"/>
    <sheet name="Escala semanal" sheetId="5" state="visible" r:id="rId5"/>
    <sheet name="Resumo da equipa" sheetId="6" state="visible" r:id="rId6"/>
    <sheet name="Definições" sheetId="7" state="visible" r:id="rId7"/>
  </sheets>
  <definedNames>
    <definedName name="BizName">'Definições'!$B$5</definedName>
    <definedName name="SelYear">'Definições'!$B$6</definedName>
    <definedName name="TeamList">'Definições'!$D$5:$D$34</definedName>
    <definedName name="TeamRole">'Definições'!$E$5:$E$34</definedName>
    <definedName name="TeamHours">'Definições'!$F$5:$F$34</definedName>
    <definedName name="TeamHoliday">'Definições'!$G$5:$G$34</definedName>
    <definedName name="YesNo">'Definições'!$I$5:$I$6</definedName>
    <definedName name="AbsList">'Definições'!$K$5:$K$7</definedName>
    <definedName name="EasterYears">'Definições'!$M$5:$M$20</definedName>
    <definedName name="EasterDates">'Definições'!$N$5:$N$20</definedName>
    <definedName name="EasterSunday">'Definições'!$B$7</definedName>
    <definedName name="PublicHolidays">'Definições'!$Q$5:$Q$19</definedName>
    <definedName name="WeekStart">'Escala semanal'!$B$3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#,##0.##;-#,##0.##;&quot;–&quot;"/>
    <numFmt numFmtId="168" formatCode="dd/mm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9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FFFFFF"/>
        <bgColor rgb="00FFFFFF"/>
      </patternFill>
    </fill>
    <fill>
      <patternFill patternType="solid">
        <fgColor rgb="00E3E6E8"/>
        <bgColor rgb="00E3E6E8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7" fillId="7" borderId="0" pivotButton="0" quotePrefix="0" xfId="0"/>
    <xf numFmtId="1" fontId="10" fillId="7" borderId="0" applyAlignment="1" pivotButton="0" quotePrefix="0" xfId="0">
      <alignment horizontal="left"/>
    </xf>
    <xf numFmtId="165" fontId="10" fillId="7" borderId="0" applyAlignment="1" pivotButton="0" quotePrefix="0" xfId="0">
      <alignment horizontal="left"/>
    </xf>
    <xf numFmtId="167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7" fontId="4" fillId="6" borderId="0" pivotButton="0" quotePrefix="0" xfId="0"/>
    <xf numFmtId="165" fontId="4" fillId="6" borderId="0" pivotButton="0" quotePrefix="0" xfId="0"/>
    <xf numFmtId="0" fontId="5" fillId="0" borderId="0" pivotButton="0" quotePrefix="0" xfId="0"/>
    <xf numFmtId="165" fontId="5" fillId="3" borderId="2" pivotButton="0" quotePrefix="0" xfId="0"/>
    <xf numFmtId="168" fontId="7" fillId="0" borderId="0" pivotButton="0" quotePrefix="0" xfId="0"/>
    <xf numFmtId="0" fontId="5" fillId="6" borderId="1" pivotButton="0" quotePrefix="0" xfId="0"/>
    <xf numFmtId="167" fontId="4" fillId="6" borderId="1" pivotButton="0" quotePrefix="0" xfId="0"/>
    <xf numFmtId="167" fontId="5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4" fillId="0" borderId="1" pivotButton="0" quotePrefix="0" xfId="0"/>
    <xf numFmtId="0" fontId="5" fillId="3" borderId="2" pivotButton="0" quotePrefix="0" xfId="0"/>
    <xf numFmtId="0" fontId="4" fillId="3" borderId="2" pivotButton="0" quotePrefix="0" xfId="0"/>
    <xf numFmtId="0" fontId="4" fillId="5" borderId="2" pivotButton="0" quotePrefix="0" xfId="0"/>
    <xf numFmtId="1" fontId="4" fillId="5" borderId="2" pivotButton="0" quotePrefix="0" xfId="0"/>
    <xf numFmtId="165" fontId="4" fillId="5" borderId="2" pivotButton="0" quotePrefix="0" xfId="0"/>
    <xf numFmtId="165" fontId="4" fillId="6" borderId="2" pivotButton="0" quotePrefix="0" xfId="0"/>
    <xf numFmtId="1" fontId="5" fillId="3" borderId="2" pivotButton="0" quotePrefix="0" xfId="0"/>
    <xf numFmtId="165" fontId="5" fillId="6" borderId="2" pivotButton="0" quotePrefix="0" xfId="0"/>
    <xf numFmtId="0" fontId="4" fillId="4" borderId="2" pivotButton="0" quotePrefix="0" xfId="0"/>
    <xf numFmtId="165" fontId="4" fillId="3" borderId="2" pivotButton="0" quotePrefix="0" xfId="0"/>
  </cellXfs>
  <cellStyles count="1">
    <cellStyle name="Normal" xfId="0" builtinId="0" hidden="0"/>
  </cellStyles>
  <dxfs count="3"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color rgb="00B23A32"/>
      </font>
    </dxf>
    <dxf>
      <font>
        <b val="1"/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Horas trabalhadas no ano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da equipa'!I4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'Resumo da equipa'!$A$5:$A$10</f>
            </numRef>
          </cat>
          <val>
            <numRef>
              <f>'Resumo da equipa'!$I$5:$I$10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  <comment ref="B7" authorId="0" shapeId="0">
      <text>
        <t>Obtido da tabela da Páscoa (2025–2040). Usado para a Sexta-feira Santa e o Corpo de Deus.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hifts" displayName="Shifts" ref="A1:H13" headerRowCount="1">
  <autoFilter ref="A1:H13"/>
  <tableColumns count="8">
    <tableColumn id="1" name="Pessoa"/>
    <tableColumn id="2" name="Data"/>
    <tableColumn id="3" name="Entrada"/>
    <tableColumn id="4" name="Saída"/>
    <tableColumn id="5" name="Pausa (horas)"/>
    <tableColumn id="6" name="Horas trabalhadas"/>
    <tableColumn id="7" name="Semana (segunda-feira)"/>
    <tableColumn id="8" name="Notas"/>
  </tableColumns>
  <tableStyleInfo name="TableStyleLight1" showRowStripes="0"/>
</table>
</file>

<file path=xl/tables/table2.xml><?xml version="1.0" encoding="utf-8"?>
<table xmlns="http://schemas.openxmlformats.org/spreadsheetml/2006/main" id="2" name="Absences" displayName="Absences" ref="A1:G13" headerRowCount="1">
  <autoFilter ref="A1:G13"/>
  <tableColumns count="7">
    <tableColumn id="1" name="Pessoa"/>
    <tableColumn id="2" name="Tipo"/>
    <tableColumn id="3" name="De"/>
    <tableColumn id="4" name="Até (inclusive)"/>
    <tableColumn id="5" name="Dias úteis"/>
    <tableColumn id="6" name="Aprovado"/>
    <tableColumn id="7" name="Nota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3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Escalas e Férias da Equipa</t>
        </is>
      </c>
    </row>
    <row r="2">
      <c r="B2" s="3" t="inlineStr">
        <is>
          <t>RotaVoo · Escala semanal, férias, ausências e horas por pessoa.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da equipa</t>
        </is>
      </c>
      <c r="C19" s="8" t="inlineStr">
        <is>
          <t>Quem está ausente hoje, pedidos pendentes, horas e férias restantes.</t>
        </is>
      </c>
    </row>
    <row r="20">
      <c r="B20" s="7" t="inlineStr">
        <is>
          <t>Escala semanal</t>
        </is>
      </c>
      <c r="C20" s="8" t="inlineStr">
        <is>
          <t>Escolha uma segunda-feira para ver a semana pessoa a pessoa.</t>
        </is>
      </c>
    </row>
    <row r="21">
      <c r="B21" s="7" t="inlineStr">
        <is>
          <t>Turnos</t>
        </is>
      </c>
      <c r="C21" s="8" t="inlineStr">
        <is>
          <t>Uma linha por turno: pessoa, data, entrada, saída e pausa.</t>
        </is>
      </c>
    </row>
    <row r="22">
      <c r="B22" s="7" t="inlineStr">
        <is>
          <t>Ausências</t>
        </is>
      </c>
      <c r="C22" s="8" t="inlineStr">
        <is>
          <t>Férias, baixas e outras ausências. Os dias úteis excluem fins de semana e feriados.</t>
        </is>
      </c>
    </row>
    <row r="23">
      <c r="B23" s="7" t="inlineStr">
        <is>
          <t>Resumo da equipa</t>
        </is>
      </c>
      <c r="C23" s="8" t="inlineStr">
        <is>
          <t>Férias atribuídas, gozadas, pendentes e restantes, e horas, por pessoa.</t>
        </is>
      </c>
    </row>
    <row r="24">
      <c r="B24" s="7" t="inlineStr">
        <is>
          <t>Definições</t>
        </is>
      </c>
      <c r="C24" s="8" t="inlineStr">
        <is>
          <t>Nome, ano, listas e valores usados em todas as folhas.</t>
        </is>
      </c>
    </row>
    <row r="26">
      <c r="B26" s="6" t="inlineStr">
        <is>
          <t>Bom saber</t>
        </is>
      </c>
    </row>
    <row r="27">
      <c r="B27" s="7" t="inlineStr">
        <is>
          <t>Capacidade</t>
        </is>
      </c>
      <c r="C27" s="8" t="inlineStr">
        <is>
          <t>Cada folha de dados está pronta para 1000 linhas. Para mais, copie a última linha para baixo: as fórmulas verdes acompanham.</t>
        </is>
      </c>
    </row>
    <row r="28">
      <c r="B28" s="7" t="inlineStr">
        <is>
          <t>Google Sheets</t>
        </is>
      </c>
      <c r="C28" s="8" t="inlineStr">
        <is>
          <t>Carregue o ficheiro no Google Drive e escolha Abrir com o Google Sheets. Fórmulas, listas e gráficos mantêm-se.</t>
        </is>
      </c>
    </row>
    <row r="29">
      <c r="B29" s="7" t="inlineStr">
        <is>
          <t>Datas</t>
        </is>
      </c>
      <c r="C29" s="8" t="inlineStr">
        <is>
          <t>Introduza datas como dia/mês/ano e horas como hh:mm.</t>
        </is>
      </c>
    </row>
    <row r="30">
      <c r="B30" s="7" t="inlineStr">
        <is>
          <t>Não é software certificado</t>
        </is>
      </c>
      <c r="C30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31">
      <c r="B31" s="7" t="inlineStr">
        <is>
          <t>Feriados</t>
        </is>
      </c>
      <c r="C31" s="8" t="inlineStr">
        <is>
          <t>Os feriados nacionais do ano definido são calculados automaticamente, incluindo os da Páscoa. Acrescente o feriado municipal nas Definições.</t>
        </is>
      </c>
    </row>
    <row r="33">
      <c r="B33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da equipa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Turnos e Ausências.</t>
        </is>
      </c>
    </row>
    <row r="5">
      <c r="B5" s="14" t="inlineStr">
        <is>
          <t>Agora</t>
        </is>
      </c>
    </row>
    <row r="6">
      <c r="B6" s="15" t="inlineStr">
        <is>
          <t>Pessoas na equipa</t>
        </is>
      </c>
      <c r="D6" s="15" t="inlineStr">
        <is>
          <t>Ausentes hoje (aprovado)</t>
        </is>
      </c>
      <c r="F6" s="15" t="inlineStr">
        <is>
          <t>Pedidos por aprovar</t>
        </is>
      </c>
      <c r="H6" s="15" t="inlineStr">
        <is>
          <t>Próximo feriado</t>
        </is>
      </c>
    </row>
    <row r="7">
      <c r="B7" s="16">
        <f>COUNTA(TeamList)</f>
        <v/>
      </c>
      <c r="D7" s="16">
        <f>COUNTIFS('Ausências'!$C$2:$C$13,"&lt;="&amp;TODAY(),'Ausências'!$D$2:$D$13,"&gt;="&amp;TODAY(),'Ausências'!$F$2:$F$13,"Sim")</f>
        <v/>
      </c>
      <c r="F7" s="16">
        <f>SUMPRODUCT(('Ausências'!$A$2:$A$13&lt;&gt;"")*('Ausências'!$F$2:$F$13&lt;&gt;"Sim"))</f>
        <v/>
      </c>
      <c r="H7" s="17">
        <f>IFERROR(SMALL(PublicHolidays,COUNTIF(PublicHolidays,"&lt;="&amp;TODAY())+1),"")</f>
        <v/>
      </c>
    </row>
    <row r="9">
      <c r="B9" s="14" t="inlineStr">
        <is>
          <t>Horas e férias</t>
        </is>
      </c>
    </row>
    <row r="10">
      <c r="B10" s="15" t="inlineStr">
        <is>
          <t>Horas na semana da escala</t>
        </is>
      </c>
      <c r="D10" s="15" t="inlineStr">
        <is>
          <t>Horas trabalhadas no ano</t>
        </is>
      </c>
      <c r="F10" s="15" t="inlineStr">
        <is>
          <t>Dias de férias restantes (equipa)</t>
        </is>
      </c>
      <c r="H10" s="15" t="inlineStr">
        <is>
          <t>Dias de baixa no ano</t>
        </is>
      </c>
    </row>
    <row r="11">
      <c r="B11" s="18">
        <f>SUM('Resumo da equipa'!J5:J34)</f>
        <v/>
      </c>
      <c r="D11" s="18">
        <f>SUM('Resumo da equipa'!I5:I34)</f>
        <v/>
      </c>
      <c r="F11" s="18">
        <f>SUM('Resumo da equipa'!F5:F34)</f>
        <v/>
      </c>
      <c r="H11" s="18">
        <f>SUM('Resumo da equipa'!G5:G34)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8" customWidth="1" min="4" max="4"/>
    <col width="9" customWidth="1" min="5" max="5"/>
    <col width="10" customWidth="1" min="6" max="6"/>
    <col width="13" customWidth="1" min="7" max="7"/>
    <col width="24" customWidth="1" min="8" max="8"/>
  </cols>
  <sheetData>
    <row r="1" ht="32" customHeight="1">
      <c r="A1" s="19" t="inlineStr">
        <is>
          <t>Pessoa</t>
        </is>
      </c>
      <c r="B1" s="19" t="inlineStr">
        <is>
          <t>Data</t>
        </is>
      </c>
      <c r="C1" s="19" t="inlineStr">
        <is>
          <t>Entrada</t>
        </is>
      </c>
      <c r="D1" s="19" t="inlineStr">
        <is>
          <t>Saída</t>
        </is>
      </c>
      <c r="E1" s="19" t="inlineStr">
        <is>
          <t>Pausa (horas)</t>
        </is>
      </c>
      <c r="F1" s="19" t="inlineStr">
        <is>
          <t>Horas trabalhadas</t>
        </is>
      </c>
      <c r="G1" s="19" t="inlineStr">
        <is>
          <t>Semana (segunda-feira)</t>
        </is>
      </c>
      <c r="H1" s="19" t="inlineStr">
        <is>
          <t>Notas</t>
        </is>
      </c>
    </row>
    <row r="2">
      <c r="A2" s="20" t="inlineStr">
        <is>
          <t>Ana Silva</t>
        </is>
      </c>
      <c r="B2" s="21" t="n">
        <v>46433</v>
      </c>
      <c r="C2" s="22" t="n">
        <v>0.375</v>
      </c>
      <c r="D2" s="22" t="n">
        <v>0.75</v>
      </c>
      <c r="E2" s="23" t="n">
        <v>1</v>
      </c>
      <c r="F2" s="24">
        <f>IF(OR(A2="",C2="",D2=""),"",MAX(0,MOD(D2-C2,1)*24-N(E2)))</f>
        <v/>
      </c>
      <c r="G2" s="25">
        <f>IF(B2="","",B2-WEEKDAY(B2,3))</f>
        <v/>
      </c>
      <c r="H2" s="20" t="n"/>
    </row>
    <row r="3">
      <c r="A3" s="20" t="inlineStr">
        <is>
          <t>Ana Silva</t>
        </is>
      </c>
      <c r="B3" s="21" t="n">
        <v>46434</v>
      </c>
      <c r="C3" s="22" t="n">
        <v>0.375</v>
      </c>
      <c r="D3" s="22" t="n">
        <v>0.75</v>
      </c>
      <c r="E3" s="23" t="n">
        <v>1</v>
      </c>
      <c r="F3" s="24">
        <f>IF(OR(A3="",C3="",D3=""),"",MAX(0,MOD(D3-C3,1)*24-N(E3)))</f>
        <v/>
      </c>
      <c r="G3" s="25">
        <f>IF(B3="","",B3-WEEKDAY(B3,3))</f>
        <v/>
      </c>
      <c r="H3" s="20" t="n"/>
    </row>
    <row r="4">
      <c r="A4" s="20" t="inlineStr">
        <is>
          <t>Ana Silva</t>
        </is>
      </c>
      <c r="B4" s="21" t="n">
        <v>46435</v>
      </c>
      <c r="C4" s="22" t="n">
        <v>0.375</v>
      </c>
      <c r="D4" s="22" t="n">
        <v>0.75</v>
      </c>
      <c r="E4" s="23" t="n">
        <v>1</v>
      </c>
      <c r="F4" s="24">
        <f>IF(OR(A4="",C4="",D4=""),"",MAX(0,MOD(D4-C4,1)*24-N(E4)))</f>
        <v/>
      </c>
      <c r="G4" s="25">
        <f>IF(B4="","",B4-WEEKDAY(B4,3))</f>
        <v/>
      </c>
      <c r="H4" s="20" t="n"/>
    </row>
    <row r="5">
      <c r="A5" s="20" t="inlineStr">
        <is>
          <t>Ana Silva</t>
        </is>
      </c>
      <c r="B5" s="21" t="n">
        <v>46436</v>
      </c>
      <c r="C5" s="22" t="n">
        <v>0.375</v>
      </c>
      <c r="D5" s="22" t="n">
        <v>0.75</v>
      </c>
      <c r="E5" s="23" t="n">
        <v>1</v>
      </c>
      <c r="F5" s="24">
        <f>IF(OR(A5="",C5="",D5=""),"",MAX(0,MOD(D5-C5,1)*24-N(E5)))</f>
        <v/>
      </c>
      <c r="G5" s="25">
        <f>IF(B5="","",B5-WEEKDAY(B5,3))</f>
        <v/>
      </c>
      <c r="H5" s="20" t="n"/>
    </row>
    <row r="6">
      <c r="A6" s="20" t="inlineStr">
        <is>
          <t>Ana Silva</t>
        </is>
      </c>
      <c r="B6" s="21" t="n">
        <v>46437</v>
      </c>
      <c r="C6" s="22" t="n">
        <v>0.375</v>
      </c>
      <c r="D6" s="22" t="n">
        <v>0.75</v>
      </c>
      <c r="E6" s="23" t="n">
        <v>1</v>
      </c>
      <c r="F6" s="24">
        <f>IF(OR(A6="",C6="",D6=""),"",MAX(0,MOD(D6-C6,1)*24-N(E6)))</f>
        <v/>
      </c>
      <c r="G6" s="25">
        <f>IF(B6="","",B6-WEEKDAY(B6,3))</f>
        <v/>
      </c>
      <c r="H6" s="20" t="n"/>
    </row>
    <row r="7">
      <c r="A7" s="20" t="inlineStr">
        <is>
          <t>Bruno Costa</t>
        </is>
      </c>
      <c r="B7" s="21" t="n">
        <v>46433</v>
      </c>
      <c r="C7" s="22" t="n">
        <v>0.3333333333333333</v>
      </c>
      <c r="D7" s="22" t="n">
        <v>0.7083333333333334</v>
      </c>
      <c r="E7" s="23" t="n">
        <v>1</v>
      </c>
      <c r="F7" s="24">
        <f>IF(OR(A7="",C7="",D7=""),"",MAX(0,MOD(D7-C7,1)*24-N(E7)))</f>
        <v/>
      </c>
      <c r="G7" s="25">
        <f>IF(B7="","",B7-WEEKDAY(B7,3))</f>
        <v/>
      </c>
      <c r="H7" s="20" t="n"/>
    </row>
    <row r="8">
      <c r="A8" s="20" t="inlineStr">
        <is>
          <t>Bruno Costa</t>
        </is>
      </c>
      <c r="B8" s="21" t="n">
        <v>46434</v>
      </c>
      <c r="C8" s="22" t="n">
        <v>0.3333333333333333</v>
      </c>
      <c r="D8" s="22" t="n">
        <v>0.7083333333333334</v>
      </c>
      <c r="E8" s="23" t="n">
        <v>1</v>
      </c>
      <c r="F8" s="24">
        <f>IF(OR(A8="",C8="",D8=""),"",MAX(0,MOD(D8-C8,1)*24-N(E8)))</f>
        <v/>
      </c>
      <c r="G8" s="25">
        <f>IF(B8="","",B8-WEEKDAY(B8,3))</f>
        <v/>
      </c>
      <c r="H8" s="20" t="n"/>
    </row>
    <row r="9">
      <c r="A9" s="20" t="inlineStr">
        <is>
          <t>Bruno Costa</t>
        </is>
      </c>
      <c r="B9" s="21" t="n">
        <v>46435</v>
      </c>
      <c r="C9" s="22" t="n">
        <v>0.3333333333333333</v>
      </c>
      <c r="D9" s="22" t="n">
        <v>0.7083333333333334</v>
      </c>
      <c r="E9" s="23" t="n">
        <v>1</v>
      </c>
      <c r="F9" s="24">
        <f>IF(OR(A9="",C9="",D9=""),"",MAX(0,MOD(D9-C9,1)*24-N(E9)))</f>
        <v/>
      </c>
      <c r="G9" s="25">
        <f>IF(B9="","",B9-WEEKDAY(B9,3))</f>
        <v/>
      </c>
      <c r="H9" s="20" t="n"/>
    </row>
    <row r="10">
      <c r="A10" s="20" t="inlineStr">
        <is>
          <t>Bruno Costa</t>
        </is>
      </c>
      <c r="B10" s="21" t="n">
        <v>46436</v>
      </c>
      <c r="C10" s="22" t="n">
        <v>0.3333333333333333</v>
      </c>
      <c r="D10" s="22" t="n">
        <v>0.7083333333333334</v>
      </c>
      <c r="E10" s="23" t="n">
        <v>1</v>
      </c>
      <c r="F10" s="24">
        <f>IF(OR(A10="",C10="",D10=""),"",MAX(0,MOD(D10-C10,1)*24-N(E10)))</f>
        <v/>
      </c>
      <c r="G10" s="25">
        <f>IF(B10="","",B10-WEEKDAY(B10,3))</f>
        <v/>
      </c>
      <c r="H10" s="20" t="n"/>
    </row>
    <row r="11">
      <c r="A11" s="20" t="inlineStr">
        <is>
          <t>Bruno Costa</t>
        </is>
      </c>
      <c r="B11" s="21" t="n">
        <v>46437</v>
      </c>
      <c r="C11" s="22" t="n">
        <v>0.3333333333333333</v>
      </c>
      <c r="D11" s="22" t="n">
        <v>0.7083333333333334</v>
      </c>
      <c r="E11" s="23" t="n">
        <v>1</v>
      </c>
      <c r="F11" s="24">
        <f>IF(OR(A11="",C11="",D11=""),"",MAX(0,MOD(D11-C11,1)*24-N(E11)))</f>
        <v/>
      </c>
      <c r="G11" s="25">
        <f>IF(B11="","",B11-WEEKDAY(B11,3))</f>
        <v/>
      </c>
      <c r="H11" s="20" t="n"/>
    </row>
    <row r="12">
      <c r="A12" s="20" t="inlineStr">
        <is>
          <t>Carla Dias</t>
        </is>
      </c>
      <c r="B12" s="21" t="n">
        <v>46433</v>
      </c>
      <c r="C12" s="22" t="n">
        <v>0.4166666666666667</v>
      </c>
      <c r="D12" s="22" t="n">
        <v>0.6875</v>
      </c>
      <c r="E12" s="23" t="n">
        <v>0.5</v>
      </c>
      <c r="F12" s="24">
        <f>IF(OR(A12="",C12="",D12=""),"",MAX(0,MOD(D12-C12,1)*24-N(E12)))</f>
        <v/>
      </c>
      <c r="G12" s="25">
        <f>IF(B12="","",B12-WEEKDAY(B12,3))</f>
        <v/>
      </c>
      <c r="H12" s="20" t="n"/>
    </row>
    <row r="13">
      <c r="A13" s="20" t="inlineStr">
        <is>
          <t>Carla Dias</t>
        </is>
      </c>
      <c r="B13" s="21" t="n">
        <v>46434</v>
      </c>
      <c r="C13" s="22" t="n">
        <v>0.4166666666666667</v>
      </c>
      <c r="D13" s="22" t="n">
        <v>0.6875</v>
      </c>
      <c r="E13" s="23" t="n">
        <v>0.5</v>
      </c>
      <c r="F13" s="24">
        <f>IF(OR(A13="",C13="",D13=""),"",MAX(0,MOD(D13-C13,1)*24-N(E13)))</f>
        <v/>
      </c>
      <c r="G13" s="25">
        <f>IF(B13="","",B13-WEEKDAY(B13,3))</f>
        <v/>
      </c>
      <c r="H13" s="2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A2:A13" showDropDown="0" showInputMessage="0" showErrorMessage="1" allowBlank="1" errorTitle="Fora da lista" error="Escolha um valor da lista (edite as listas nas Definições)." type="list">
      <formula1>=TeamList</formula1>
    </dataValidation>
    <dataValidation sqref="E2:E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26" customWidth="1" min="7" max="7"/>
  </cols>
  <sheetData>
    <row r="1" ht="32" customHeight="1">
      <c r="A1" s="19" t="inlineStr">
        <is>
          <t>Pessoa</t>
        </is>
      </c>
      <c r="B1" s="19" t="inlineStr">
        <is>
          <t>Tipo</t>
        </is>
      </c>
      <c r="C1" s="19" t="inlineStr">
        <is>
          <t>De</t>
        </is>
      </c>
      <c r="D1" s="19" t="inlineStr">
        <is>
          <t>Até (inclusive)</t>
        </is>
      </c>
      <c r="E1" s="19" t="inlineStr">
        <is>
          <t>Dias úteis</t>
        </is>
      </c>
      <c r="F1" s="19" t="inlineStr">
        <is>
          <t>Aprovado</t>
        </is>
      </c>
      <c r="G1" s="19" t="inlineStr">
        <is>
          <t>Notas</t>
        </is>
      </c>
    </row>
    <row r="2">
      <c r="A2" s="20" t="inlineStr">
        <is>
          <t>Ana Silva</t>
        </is>
      </c>
      <c r="B2" s="20" t="inlineStr">
        <is>
          <t>Férias</t>
        </is>
      </c>
      <c r="C2" s="21" t="n">
        <v>46497</v>
      </c>
      <c r="D2" s="21" t="n">
        <v>46501</v>
      </c>
      <c r="E2" s="24">
        <f>IF(OR(A2="",C2="",D2=""),"",NETWORKDAYS(C2,D2,PublicHolidays))</f>
        <v/>
      </c>
      <c r="F2" s="20" t="inlineStr">
        <is>
          <t>Sim</t>
        </is>
      </c>
      <c r="G2" s="20" t="n"/>
    </row>
    <row r="3">
      <c r="A3" s="20" t="inlineStr">
        <is>
          <t>Bruno Costa</t>
        </is>
      </c>
      <c r="B3" s="20" t="inlineStr">
        <is>
          <t>Baixa médica</t>
        </is>
      </c>
      <c r="C3" s="21" t="n">
        <v>46426</v>
      </c>
      <c r="D3" s="21" t="n">
        <v>46427</v>
      </c>
      <c r="E3" s="24">
        <f>IF(OR(A3="",C3="",D3=""),"",NETWORKDAYS(C3,D3,PublicHolidays))</f>
        <v/>
      </c>
      <c r="F3" s="20" t="inlineStr">
        <is>
          <t>Sim</t>
        </is>
      </c>
      <c r="G3" s="20" t="n"/>
    </row>
    <row r="4">
      <c r="A4" s="20" t="inlineStr">
        <is>
          <t>Carla Dias</t>
        </is>
      </c>
      <c r="B4" s="20" t="inlineStr">
        <is>
          <t>Férias</t>
        </is>
      </c>
      <c r="C4" s="21" t="n">
        <v>46601</v>
      </c>
      <c r="D4" s="21" t="n">
        <v>46612</v>
      </c>
      <c r="E4" s="24">
        <f>IF(OR(A4="",C4="",D4=""),"",NETWORKDAYS(C4,D4,PublicHolidays))</f>
        <v/>
      </c>
      <c r="F4" s="20" t="inlineStr">
        <is>
          <t>Não</t>
        </is>
      </c>
      <c r="G4" s="20" t="n"/>
    </row>
    <row r="5">
      <c r="A5" s="20" t="inlineStr">
        <is>
          <t>Bruno Costa</t>
        </is>
      </c>
      <c r="B5" s="20" t="inlineStr">
        <is>
          <t>Férias</t>
        </is>
      </c>
      <c r="C5" s="21" t="n">
        <v>46594</v>
      </c>
      <c r="D5" s="21" t="n">
        <v>46605</v>
      </c>
      <c r="E5" s="24">
        <f>IF(OR(A5="",C5="",D5=""),"",NETWORKDAYS(C5,D5,PublicHolidays))</f>
        <v/>
      </c>
      <c r="F5" s="20" t="inlineStr">
        <is>
          <t>Sim</t>
        </is>
      </c>
      <c r="G5" s="20" t="n"/>
    </row>
    <row r="6">
      <c r="A6" s="20" t="n"/>
      <c r="B6" s="20" t="n"/>
      <c r="C6" s="21" t="n"/>
      <c r="D6" s="21" t="n"/>
      <c r="E6" s="24">
        <f>IF(OR(A6="",C6="",D6=""),"",NETWORKDAYS(C6,D6,PublicHolidays))</f>
        <v/>
      </c>
      <c r="F6" s="20" t="n"/>
      <c r="G6" s="20" t="n"/>
    </row>
    <row r="7">
      <c r="A7" s="20" t="n"/>
      <c r="B7" s="20" t="n"/>
      <c r="C7" s="21" t="n"/>
      <c r="D7" s="21" t="n"/>
      <c r="E7" s="24">
        <f>IF(OR(A7="",C7="",D7=""),"",NETWORKDAYS(C7,D7,PublicHolidays))</f>
        <v/>
      </c>
      <c r="F7" s="20" t="n"/>
      <c r="G7" s="20" t="n"/>
    </row>
    <row r="8">
      <c r="A8" s="20" t="n"/>
      <c r="B8" s="20" t="n"/>
      <c r="C8" s="21" t="n"/>
      <c r="D8" s="21" t="n"/>
      <c r="E8" s="24">
        <f>IF(OR(A8="",C8="",D8=""),"",NETWORKDAYS(C8,D8,PublicHolidays))</f>
        <v/>
      </c>
      <c r="F8" s="20" t="n"/>
      <c r="G8" s="20" t="n"/>
    </row>
    <row r="9">
      <c r="A9" s="20" t="n"/>
      <c r="B9" s="20" t="n"/>
      <c r="C9" s="21" t="n"/>
      <c r="D9" s="21" t="n"/>
      <c r="E9" s="24">
        <f>IF(OR(A9="",C9="",D9=""),"",NETWORKDAYS(C9,D9,PublicHolidays))</f>
        <v/>
      </c>
      <c r="F9" s="20" t="n"/>
      <c r="G9" s="20" t="n"/>
    </row>
    <row r="10">
      <c r="A10" s="20" t="n"/>
      <c r="B10" s="20" t="n"/>
      <c r="C10" s="21" t="n"/>
      <c r="D10" s="21" t="n"/>
      <c r="E10" s="24">
        <f>IF(OR(A10="",C10="",D10=""),"",NETWORKDAYS(C10,D10,PublicHolidays))</f>
        <v/>
      </c>
      <c r="F10" s="20" t="n"/>
      <c r="G10" s="20" t="n"/>
    </row>
    <row r="11">
      <c r="A11" s="20" t="n"/>
      <c r="B11" s="20" t="n"/>
      <c r="C11" s="21" t="n"/>
      <c r="D11" s="21" t="n"/>
      <c r="E11" s="24">
        <f>IF(OR(A11="",C11="",D11=""),"",NETWORKDAYS(C11,D11,PublicHolidays))</f>
        <v/>
      </c>
      <c r="F11" s="20" t="n"/>
      <c r="G11" s="20" t="n"/>
    </row>
    <row r="12">
      <c r="A12" s="20" t="n"/>
      <c r="B12" s="20" t="n"/>
      <c r="C12" s="21" t="n"/>
      <c r="D12" s="21" t="n"/>
      <c r="E12" s="24">
        <f>IF(OR(A12="",C12="",D12=""),"",NETWORKDAYS(C12,D12,PublicHolidays))</f>
        <v/>
      </c>
      <c r="F12" s="20" t="n"/>
      <c r="G12" s="20" t="n"/>
    </row>
    <row r="13">
      <c r="A13" s="20" t="n"/>
      <c r="B13" s="20" t="n"/>
      <c r="C13" s="21" t="n"/>
      <c r="D13" s="21" t="n"/>
      <c r="E13" s="24">
        <f>IF(OR(A13="",C13="",D13=""),"",NETWORKDAYS(C13,D13,PublicHolidays))</f>
        <v/>
      </c>
      <c r="F13" s="20" t="n"/>
      <c r="G13" s="2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3">
    <dataValidation sqref="A2:A13" showDropDown="0" showInputMessage="0" showErrorMessage="1" allowBlank="1" errorTitle="Fora da lista" error="Escolha um valor da lista (edite as listas nas Definições)." type="list">
      <formula1>=TeamList</formula1>
    </dataValidation>
    <dataValidation sqref="B2:B13" showDropDown="0" showInputMessage="0" showErrorMessage="1" allowBlank="1" errorTitle="Fora da lista" error="Escolha um valor da lista (edite as listas nas Definições)." type="list">
      <formula1>=AbsList</formula1>
    </dataValidation>
    <dataValidation sqref="F2:F13" showDropDown="0" showInputMessage="0" showErrorMessage="1" allowBlank="1" errorTitle="Fora da lista" error="Escolha um valor da lista (edite as listas nas Definições)." type="list">
      <formula1>=YesNo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tabSelected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Escala semanal</t>
        </is>
      </c>
    </row>
    <row r="2">
      <c r="A2" s="3" t="inlineStr">
        <is>
          <t>Altere a data amarela para qualquer segunda-feira. Mostra horas por pessoa e dia a partir dos Turnos; "Ausente" indica uma ausência aprovada.</t>
        </is>
      </c>
    </row>
    <row r="3">
      <c r="A3" s="26" t="inlineStr">
        <is>
          <t>Semana a começar</t>
        </is>
      </c>
      <c r="B3" s="27" t="n">
        <v>46433</v>
      </c>
    </row>
    <row r="5">
      <c r="A5" s="19" t="inlineStr">
        <is>
          <t>Pessoa</t>
        </is>
      </c>
      <c r="B5" s="19" t="inlineStr">
        <is>
          <t>Seg</t>
        </is>
      </c>
      <c r="C5" s="19" t="inlineStr">
        <is>
          <t>Ter</t>
        </is>
      </c>
      <c r="D5" s="19" t="inlineStr">
        <is>
          <t>Qua</t>
        </is>
      </c>
      <c r="E5" s="19" t="inlineStr">
        <is>
          <t>Qui</t>
        </is>
      </c>
      <c r="F5" s="19" t="inlineStr">
        <is>
          <t>Sex</t>
        </is>
      </c>
      <c r="G5" s="19" t="inlineStr">
        <is>
          <t>Sáb</t>
        </is>
      </c>
      <c r="H5" s="19" t="inlineStr">
        <is>
          <t>Dom</t>
        </is>
      </c>
      <c r="I5" s="19" t="inlineStr">
        <is>
          <t>Total de horas</t>
        </is>
      </c>
      <c r="J5" s="19" t="inlineStr">
        <is>
          <t>Contratadas</t>
        </is>
      </c>
      <c r="K5" s="19" t="inlineStr">
        <is>
          <t>Diferença</t>
        </is>
      </c>
    </row>
    <row r="6">
      <c r="B6" s="28">
        <f>WeekStart+0</f>
        <v/>
      </c>
      <c r="C6" s="28">
        <f>WeekStart+1</f>
        <v/>
      </c>
      <c r="D6" s="28">
        <f>WeekStart+2</f>
        <v/>
      </c>
      <c r="E6" s="28">
        <f>WeekStart+3</f>
        <v/>
      </c>
      <c r="F6" s="28">
        <f>WeekStart+4</f>
        <v/>
      </c>
      <c r="G6" s="28">
        <f>WeekStart+5</f>
        <v/>
      </c>
      <c r="H6" s="28">
        <f>WeekStart+6</f>
        <v/>
      </c>
    </row>
    <row r="7">
      <c r="A7" s="29">
        <f>IF(INDEX(TeamList,1)="","",INDEX(TeamList,1))</f>
        <v/>
      </c>
      <c r="B7" s="30">
        <f>IF($A7="","",IF(COUNTIFS('Ausências'!$A$2:$A$13,$A7,'Ausências'!$C$2:$C$13,"&lt;="&amp;B$6,'Ausências'!$D$2:$D$13,"&gt;="&amp;B$6,'Ausências'!$F$2:$F$13,"Sim")&gt;0,"Ausente",IF(SUMIFS('Turnos'!$F$2:$F$13,'Turnos'!$A$2:$A$13,$A7,'Turnos'!$B$2:$B$13,B$6)=0,"",SUMIFS('Turnos'!$F$2:$F$13,'Turnos'!$A$2:$A$13,$A7,'Turnos'!$B$2:$B$13,B$6))))</f>
        <v/>
      </c>
      <c r="C7" s="30">
        <f>IF($A7="","",IF(COUNTIFS('Ausências'!$A$2:$A$13,$A7,'Ausências'!$C$2:$C$13,"&lt;="&amp;C$6,'Ausências'!$D$2:$D$13,"&gt;="&amp;C$6,'Ausências'!$F$2:$F$13,"Sim")&gt;0,"Ausente",IF(SUMIFS('Turnos'!$F$2:$F$13,'Turnos'!$A$2:$A$13,$A7,'Turnos'!$B$2:$B$13,C$6)=0,"",SUMIFS('Turnos'!$F$2:$F$13,'Turnos'!$A$2:$A$13,$A7,'Turnos'!$B$2:$B$13,C$6))))</f>
        <v/>
      </c>
      <c r="D7" s="30">
        <f>IF($A7="","",IF(COUNTIFS('Ausências'!$A$2:$A$13,$A7,'Ausências'!$C$2:$C$13,"&lt;="&amp;D$6,'Ausências'!$D$2:$D$13,"&gt;="&amp;D$6,'Ausências'!$F$2:$F$13,"Sim")&gt;0,"Ausente",IF(SUMIFS('Turnos'!$F$2:$F$13,'Turnos'!$A$2:$A$13,$A7,'Turnos'!$B$2:$B$13,D$6)=0,"",SUMIFS('Turnos'!$F$2:$F$13,'Turnos'!$A$2:$A$13,$A7,'Turnos'!$B$2:$B$13,D$6))))</f>
        <v/>
      </c>
      <c r="E7" s="30">
        <f>IF($A7="","",IF(COUNTIFS('Ausências'!$A$2:$A$13,$A7,'Ausências'!$C$2:$C$13,"&lt;="&amp;E$6,'Ausências'!$D$2:$D$13,"&gt;="&amp;E$6,'Ausências'!$F$2:$F$13,"Sim")&gt;0,"Ausente",IF(SUMIFS('Turnos'!$F$2:$F$13,'Turnos'!$A$2:$A$13,$A7,'Turnos'!$B$2:$B$13,E$6)=0,"",SUMIFS('Turnos'!$F$2:$F$13,'Turnos'!$A$2:$A$13,$A7,'Turnos'!$B$2:$B$13,E$6))))</f>
        <v/>
      </c>
      <c r="F7" s="30">
        <f>IF($A7="","",IF(COUNTIFS('Ausências'!$A$2:$A$13,$A7,'Ausências'!$C$2:$C$13,"&lt;="&amp;F$6,'Ausências'!$D$2:$D$13,"&gt;="&amp;F$6,'Ausências'!$F$2:$F$13,"Sim")&gt;0,"Ausente",IF(SUMIFS('Turnos'!$F$2:$F$13,'Turnos'!$A$2:$A$13,$A7,'Turnos'!$B$2:$B$13,F$6)=0,"",SUMIFS('Turnos'!$F$2:$F$13,'Turnos'!$A$2:$A$13,$A7,'Turnos'!$B$2:$B$13,F$6))))</f>
        <v/>
      </c>
      <c r="G7" s="30">
        <f>IF($A7="","",IF(COUNTIFS('Ausências'!$A$2:$A$13,$A7,'Ausências'!$C$2:$C$13,"&lt;="&amp;G$6,'Ausências'!$D$2:$D$13,"&gt;="&amp;G$6,'Ausências'!$F$2:$F$13,"Sim")&gt;0,"Ausente",IF(SUMIFS('Turnos'!$F$2:$F$13,'Turnos'!$A$2:$A$13,$A7,'Turnos'!$B$2:$B$13,G$6)=0,"",SUMIFS('Turnos'!$F$2:$F$13,'Turnos'!$A$2:$A$13,$A7,'Turnos'!$B$2:$B$13,G$6))))</f>
        <v/>
      </c>
      <c r="H7" s="30">
        <f>IF($A7="","",IF(COUNTIFS('Ausências'!$A$2:$A$13,$A7,'Ausências'!$C$2:$C$13,"&lt;="&amp;H$6,'Ausências'!$D$2:$D$13,"&gt;="&amp;H$6,'Ausências'!$F$2:$F$13,"Sim")&gt;0,"Ausente",IF(SUMIFS('Turnos'!$F$2:$F$13,'Turnos'!$A$2:$A$13,$A7,'Turnos'!$B$2:$B$13,H$6)=0,"",SUMIFS('Turnos'!$F$2:$F$13,'Turnos'!$A$2:$A$13,$A7,'Turnos'!$B$2:$B$13,H$6))))</f>
        <v/>
      </c>
      <c r="I7" s="31">
        <f>IF($A7="","",SUM(B7:H7))</f>
        <v/>
      </c>
      <c r="J7" s="30">
        <f>IF($A7="","",N(INDEX(TeamHours,MATCH($A7,TeamList,0))))</f>
        <v/>
      </c>
      <c r="K7" s="30">
        <f>IF($A7="","",I7-J7)</f>
        <v/>
      </c>
    </row>
    <row r="8">
      <c r="A8" s="29">
        <f>IF(INDEX(TeamList,2)="","",INDEX(TeamList,2))</f>
        <v/>
      </c>
      <c r="B8" s="30">
        <f>IF($A8="","",IF(COUNTIFS('Ausências'!$A$2:$A$13,$A8,'Ausências'!$C$2:$C$13,"&lt;="&amp;B$6,'Ausências'!$D$2:$D$13,"&gt;="&amp;B$6,'Ausências'!$F$2:$F$13,"Sim")&gt;0,"Ausente",IF(SUMIFS('Turnos'!$F$2:$F$13,'Turnos'!$A$2:$A$13,$A8,'Turnos'!$B$2:$B$13,B$6)=0,"",SUMIFS('Turnos'!$F$2:$F$13,'Turnos'!$A$2:$A$13,$A8,'Turnos'!$B$2:$B$13,B$6))))</f>
        <v/>
      </c>
      <c r="C8" s="30">
        <f>IF($A8="","",IF(COUNTIFS('Ausências'!$A$2:$A$13,$A8,'Ausências'!$C$2:$C$13,"&lt;="&amp;C$6,'Ausências'!$D$2:$D$13,"&gt;="&amp;C$6,'Ausências'!$F$2:$F$13,"Sim")&gt;0,"Ausente",IF(SUMIFS('Turnos'!$F$2:$F$13,'Turnos'!$A$2:$A$13,$A8,'Turnos'!$B$2:$B$13,C$6)=0,"",SUMIFS('Turnos'!$F$2:$F$13,'Turnos'!$A$2:$A$13,$A8,'Turnos'!$B$2:$B$13,C$6))))</f>
        <v/>
      </c>
      <c r="D8" s="30">
        <f>IF($A8="","",IF(COUNTIFS('Ausências'!$A$2:$A$13,$A8,'Ausências'!$C$2:$C$13,"&lt;="&amp;D$6,'Ausências'!$D$2:$D$13,"&gt;="&amp;D$6,'Ausências'!$F$2:$F$13,"Sim")&gt;0,"Ausente",IF(SUMIFS('Turnos'!$F$2:$F$13,'Turnos'!$A$2:$A$13,$A8,'Turnos'!$B$2:$B$13,D$6)=0,"",SUMIFS('Turnos'!$F$2:$F$13,'Turnos'!$A$2:$A$13,$A8,'Turnos'!$B$2:$B$13,D$6))))</f>
        <v/>
      </c>
      <c r="E8" s="30">
        <f>IF($A8="","",IF(COUNTIFS('Ausências'!$A$2:$A$13,$A8,'Ausências'!$C$2:$C$13,"&lt;="&amp;E$6,'Ausências'!$D$2:$D$13,"&gt;="&amp;E$6,'Ausências'!$F$2:$F$13,"Sim")&gt;0,"Ausente",IF(SUMIFS('Turnos'!$F$2:$F$13,'Turnos'!$A$2:$A$13,$A8,'Turnos'!$B$2:$B$13,E$6)=0,"",SUMIFS('Turnos'!$F$2:$F$13,'Turnos'!$A$2:$A$13,$A8,'Turnos'!$B$2:$B$13,E$6))))</f>
        <v/>
      </c>
      <c r="F8" s="30">
        <f>IF($A8="","",IF(COUNTIFS('Ausências'!$A$2:$A$13,$A8,'Ausências'!$C$2:$C$13,"&lt;="&amp;F$6,'Ausências'!$D$2:$D$13,"&gt;="&amp;F$6,'Ausências'!$F$2:$F$13,"Sim")&gt;0,"Ausente",IF(SUMIFS('Turnos'!$F$2:$F$13,'Turnos'!$A$2:$A$13,$A8,'Turnos'!$B$2:$B$13,F$6)=0,"",SUMIFS('Turnos'!$F$2:$F$13,'Turnos'!$A$2:$A$13,$A8,'Turnos'!$B$2:$B$13,F$6))))</f>
        <v/>
      </c>
      <c r="G8" s="30">
        <f>IF($A8="","",IF(COUNTIFS('Ausências'!$A$2:$A$13,$A8,'Ausências'!$C$2:$C$13,"&lt;="&amp;G$6,'Ausências'!$D$2:$D$13,"&gt;="&amp;G$6,'Ausências'!$F$2:$F$13,"Sim")&gt;0,"Ausente",IF(SUMIFS('Turnos'!$F$2:$F$13,'Turnos'!$A$2:$A$13,$A8,'Turnos'!$B$2:$B$13,G$6)=0,"",SUMIFS('Turnos'!$F$2:$F$13,'Turnos'!$A$2:$A$13,$A8,'Turnos'!$B$2:$B$13,G$6))))</f>
        <v/>
      </c>
      <c r="H8" s="30">
        <f>IF($A8="","",IF(COUNTIFS('Ausências'!$A$2:$A$13,$A8,'Ausências'!$C$2:$C$13,"&lt;="&amp;H$6,'Ausências'!$D$2:$D$13,"&gt;="&amp;H$6,'Ausências'!$F$2:$F$13,"Sim")&gt;0,"Ausente",IF(SUMIFS('Turnos'!$F$2:$F$13,'Turnos'!$A$2:$A$13,$A8,'Turnos'!$B$2:$B$13,H$6)=0,"",SUMIFS('Turnos'!$F$2:$F$13,'Turnos'!$A$2:$A$13,$A8,'Turnos'!$B$2:$B$13,H$6))))</f>
        <v/>
      </c>
      <c r="I8" s="31">
        <f>IF($A8="","",SUM(B8:H8))</f>
        <v/>
      </c>
      <c r="J8" s="30">
        <f>IF($A8="","",N(INDEX(TeamHours,MATCH($A8,TeamList,0))))</f>
        <v/>
      </c>
      <c r="K8" s="30">
        <f>IF($A8="","",I8-J8)</f>
        <v/>
      </c>
    </row>
    <row r="9">
      <c r="A9" s="29">
        <f>IF(INDEX(TeamList,3)="","",INDEX(TeamList,3))</f>
        <v/>
      </c>
      <c r="B9" s="30">
        <f>IF($A9="","",IF(COUNTIFS('Ausências'!$A$2:$A$13,$A9,'Ausências'!$C$2:$C$13,"&lt;="&amp;B$6,'Ausências'!$D$2:$D$13,"&gt;="&amp;B$6,'Ausências'!$F$2:$F$13,"Sim")&gt;0,"Ausente",IF(SUMIFS('Turnos'!$F$2:$F$13,'Turnos'!$A$2:$A$13,$A9,'Turnos'!$B$2:$B$13,B$6)=0,"",SUMIFS('Turnos'!$F$2:$F$13,'Turnos'!$A$2:$A$13,$A9,'Turnos'!$B$2:$B$13,B$6))))</f>
        <v/>
      </c>
      <c r="C9" s="30">
        <f>IF($A9="","",IF(COUNTIFS('Ausências'!$A$2:$A$13,$A9,'Ausências'!$C$2:$C$13,"&lt;="&amp;C$6,'Ausências'!$D$2:$D$13,"&gt;="&amp;C$6,'Ausências'!$F$2:$F$13,"Sim")&gt;0,"Ausente",IF(SUMIFS('Turnos'!$F$2:$F$13,'Turnos'!$A$2:$A$13,$A9,'Turnos'!$B$2:$B$13,C$6)=0,"",SUMIFS('Turnos'!$F$2:$F$13,'Turnos'!$A$2:$A$13,$A9,'Turnos'!$B$2:$B$13,C$6))))</f>
        <v/>
      </c>
      <c r="D9" s="30">
        <f>IF($A9="","",IF(COUNTIFS('Ausências'!$A$2:$A$13,$A9,'Ausências'!$C$2:$C$13,"&lt;="&amp;D$6,'Ausências'!$D$2:$D$13,"&gt;="&amp;D$6,'Ausências'!$F$2:$F$13,"Sim")&gt;0,"Ausente",IF(SUMIFS('Turnos'!$F$2:$F$13,'Turnos'!$A$2:$A$13,$A9,'Turnos'!$B$2:$B$13,D$6)=0,"",SUMIFS('Turnos'!$F$2:$F$13,'Turnos'!$A$2:$A$13,$A9,'Turnos'!$B$2:$B$13,D$6))))</f>
        <v/>
      </c>
      <c r="E9" s="30">
        <f>IF($A9="","",IF(COUNTIFS('Ausências'!$A$2:$A$13,$A9,'Ausências'!$C$2:$C$13,"&lt;="&amp;E$6,'Ausências'!$D$2:$D$13,"&gt;="&amp;E$6,'Ausências'!$F$2:$F$13,"Sim")&gt;0,"Ausente",IF(SUMIFS('Turnos'!$F$2:$F$13,'Turnos'!$A$2:$A$13,$A9,'Turnos'!$B$2:$B$13,E$6)=0,"",SUMIFS('Turnos'!$F$2:$F$13,'Turnos'!$A$2:$A$13,$A9,'Turnos'!$B$2:$B$13,E$6))))</f>
        <v/>
      </c>
      <c r="F9" s="30">
        <f>IF($A9="","",IF(COUNTIFS('Ausências'!$A$2:$A$13,$A9,'Ausências'!$C$2:$C$13,"&lt;="&amp;F$6,'Ausências'!$D$2:$D$13,"&gt;="&amp;F$6,'Ausências'!$F$2:$F$13,"Sim")&gt;0,"Ausente",IF(SUMIFS('Turnos'!$F$2:$F$13,'Turnos'!$A$2:$A$13,$A9,'Turnos'!$B$2:$B$13,F$6)=0,"",SUMIFS('Turnos'!$F$2:$F$13,'Turnos'!$A$2:$A$13,$A9,'Turnos'!$B$2:$B$13,F$6))))</f>
        <v/>
      </c>
      <c r="G9" s="30">
        <f>IF($A9="","",IF(COUNTIFS('Ausências'!$A$2:$A$13,$A9,'Ausências'!$C$2:$C$13,"&lt;="&amp;G$6,'Ausências'!$D$2:$D$13,"&gt;="&amp;G$6,'Ausências'!$F$2:$F$13,"Sim")&gt;0,"Ausente",IF(SUMIFS('Turnos'!$F$2:$F$13,'Turnos'!$A$2:$A$13,$A9,'Turnos'!$B$2:$B$13,G$6)=0,"",SUMIFS('Turnos'!$F$2:$F$13,'Turnos'!$A$2:$A$13,$A9,'Turnos'!$B$2:$B$13,G$6))))</f>
        <v/>
      </c>
      <c r="H9" s="30">
        <f>IF($A9="","",IF(COUNTIFS('Ausências'!$A$2:$A$13,$A9,'Ausências'!$C$2:$C$13,"&lt;="&amp;H$6,'Ausências'!$D$2:$D$13,"&gt;="&amp;H$6,'Ausências'!$F$2:$F$13,"Sim")&gt;0,"Ausente",IF(SUMIFS('Turnos'!$F$2:$F$13,'Turnos'!$A$2:$A$13,$A9,'Turnos'!$B$2:$B$13,H$6)=0,"",SUMIFS('Turnos'!$F$2:$F$13,'Turnos'!$A$2:$A$13,$A9,'Turnos'!$B$2:$B$13,H$6))))</f>
        <v/>
      </c>
      <c r="I9" s="31">
        <f>IF($A9="","",SUM(B9:H9))</f>
        <v/>
      </c>
      <c r="J9" s="30">
        <f>IF($A9="","",N(INDEX(TeamHours,MATCH($A9,TeamList,0))))</f>
        <v/>
      </c>
      <c r="K9" s="30">
        <f>IF($A9="","",I9-J9)</f>
        <v/>
      </c>
    </row>
    <row r="10">
      <c r="A10" s="29">
        <f>IF(INDEX(TeamList,4)="","",INDEX(TeamList,4))</f>
        <v/>
      </c>
      <c r="B10" s="30">
        <f>IF($A10="","",IF(COUNTIFS('Ausências'!$A$2:$A$13,$A10,'Ausências'!$C$2:$C$13,"&lt;="&amp;B$6,'Ausências'!$D$2:$D$13,"&gt;="&amp;B$6,'Ausências'!$F$2:$F$13,"Sim")&gt;0,"Ausente",IF(SUMIFS('Turnos'!$F$2:$F$13,'Turnos'!$A$2:$A$13,$A10,'Turnos'!$B$2:$B$13,B$6)=0,"",SUMIFS('Turnos'!$F$2:$F$13,'Turnos'!$A$2:$A$13,$A10,'Turnos'!$B$2:$B$13,B$6))))</f>
        <v/>
      </c>
      <c r="C10" s="30">
        <f>IF($A10="","",IF(COUNTIFS('Ausências'!$A$2:$A$13,$A10,'Ausências'!$C$2:$C$13,"&lt;="&amp;C$6,'Ausências'!$D$2:$D$13,"&gt;="&amp;C$6,'Ausências'!$F$2:$F$13,"Sim")&gt;0,"Ausente",IF(SUMIFS('Turnos'!$F$2:$F$13,'Turnos'!$A$2:$A$13,$A10,'Turnos'!$B$2:$B$13,C$6)=0,"",SUMIFS('Turnos'!$F$2:$F$13,'Turnos'!$A$2:$A$13,$A10,'Turnos'!$B$2:$B$13,C$6))))</f>
        <v/>
      </c>
      <c r="D10" s="30">
        <f>IF($A10="","",IF(COUNTIFS('Ausências'!$A$2:$A$13,$A10,'Ausências'!$C$2:$C$13,"&lt;="&amp;D$6,'Ausências'!$D$2:$D$13,"&gt;="&amp;D$6,'Ausências'!$F$2:$F$13,"Sim")&gt;0,"Ausente",IF(SUMIFS('Turnos'!$F$2:$F$13,'Turnos'!$A$2:$A$13,$A10,'Turnos'!$B$2:$B$13,D$6)=0,"",SUMIFS('Turnos'!$F$2:$F$13,'Turnos'!$A$2:$A$13,$A10,'Turnos'!$B$2:$B$13,D$6))))</f>
        <v/>
      </c>
      <c r="E10" s="30">
        <f>IF($A10="","",IF(COUNTIFS('Ausências'!$A$2:$A$13,$A10,'Ausências'!$C$2:$C$13,"&lt;="&amp;E$6,'Ausências'!$D$2:$D$13,"&gt;="&amp;E$6,'Ausências'!$F$2:$F$13,"Sim")&gt;0,"Ausente",IF(SUMIFS('Turnos'!$F$2:$F$13,'Turnos'!$A$2:$A$13,$A10,'Turnos'!$B$2:$B$13,E$6)=0,"",SUMIFS('Turnos'!$F$2:$F$13,'Turnos'!$A$2:$A$13,$A10,'Turnos'!$B$2:$B$13,E$6))))</f>
        <v/>
      </c>
      <c r="F10" s="30">
        <f>IF($A10="","",IF(COUNTIFS('Ausências'!$A$2:$A$13,$A10,'Ausências'!$C$2:$C$13,"&lt;="&amp;F$6,'Ausências'!$D$2:$D$13,"&gt;="&amp;F$6,'Ausências'!$F$2:$F$13,"Sim")&gt;0,"Ausente",IF(SUMIFS('Turnos'!$F$2:$F$13,'Turnos'!$A$2:$A$13,$A10,'Turnos'!$B$2:$B$13,F$6)=0,"",SUMIFS('Turnos'!$F$2:$F$13,'Turnos'!$A$2:$A$13,$A10,'Turnos'!$B$2:$B$13,F$6))))</f>
        <v/>
      </c>
      <c r="G10" s="30">
        <f>IF($A10="","",IF(COUNTIFS('Ausências'!$A$2:$A$13,$A10,'Ausências'!$C$2:$C$13,"&lt;="&amp;G$6,'Ausências'!$D$2:$D$13,"&gt;="&amp;G$6,'Ausências'!$F$2:$F$13,"Sim")&gt;0,"Ausente",IF(SUMIFS('Turnos'!$F$2:$F$13,'Turnos'!$A$2:$A$13,$A10,'Turnos'!$B$2:$B$13,G$6)=0,"",SUMIFS('Turnos'!$F$2:$F$13,'Turnos'!$A$2:$A$13,$A10,'Turnos'!$B$2:$B$13,G$6))))</f>
        <v/>
      </c>
      <c r="H10" s="30">
        <f>IF($A10="","",IF(COUNTIFS('Ausências'!$A$2:$A$13,$A10,'Ausências'!$C$2:$C$13,"&lt;="&amp;H$6,'Ausências'!$D$2:$D$13,"&gt;="&amp;H$6,'Ausências'!$F$2:$F$13,"Sim")&gt;0,"Ausente",IF(SUMIFS('Turnos'!$F$2:$F$13,'Turnos'!$A$2:$A$13,$A10,'Turnos'!$B$2:$B$13,H$6)=0,"",SUMIFS('Turnos'!$F$2:$F$13,'Turnos'!$A$2:$A$13,$A10,'Turnos'!$B$2:$B$13,H$6))))</f>
        <v/>
      </c>
      <c r="I10" s="31">
        <f>IF($A10="","",SUM(B10:H10))</f>
        <v/>
      </c>
      <c r="J10" s="30">
        <f>IF($A10="","",N(INDEX(TeamHours,MATCH($A10,TeamList,0))))</f>
        <v/>
      </c>
      <c r="K10" s="30">
        <f>IF($A10="","",I10-J10)</f>
        <v/>
      </c>
    </row>
    <row r="11">
      <c r="A11" s="29">
        <f>IF(INDEX(TeamList,5)="","",INDEX(TeamList,5))</f>
        <v/>
      </c>
      <c r="B11" s="30">
        <f>IF($A11="","",IF(COUNTIFS('Ausências'!$A$2:$A$13,$A11,'Ausências'!$C$2:$C$13,"&lt;="&amp;B$6,'Ausências'!$D$2:$D$13,"&gt;="&amp;B$6,'Ausências'!$F$2:$F$13,"Sim")&gt;0,"Ausente",IF(SUMIFS('Turnos'!$F$2:$F$13,'Turnos'!$A$2:$A$13,$A11,'Turnos'!$B$2:$B$13,B$6)=0,"",SUMIFS('Turnos'!$F$2:$F$13,'Turnos'!$A$2:$A$13,$A11,'Turnos'!$B$2:$B$13,B$6))))</f>
        <v/>
      </c>
      <c r="C11" s="30">
        <f>IF($A11="","",IF(COUNTIFS('Ausências'!$A$2:$A$13,$A11,'Ausências'!$C$2:$C$13,"&lt;="&amp;C$6,'Ausências'!$D$2:$D$13,"&gt;="&amp;C$6,'Ausências'!$F$2:$F$13,"Sim")&gt;0,"Ausente",IF(SUMIFS('Turnos'!$F$2:$F$13,'Turnos'!$A$2:$A$13,$A11,'Turnos'!$B$2:$B$13,C$6)=0,"",SUMIFS('Turnos'!$F$2:$F$13,'Turnos'!$A$2:$A$13,$A11,'Turnos'!$B$2:$B$13,C$6))))</f>
        <v/>
      </c>
      <c r="D11" s="30">
        <f>IF($A11="","",IF(COUNTIFS('Ausências'!$A$2:$A$13,$A11,'Ausências'!$C$2:$C$13,"&lt;="&amp;D$6,'Ausências'!$D$2:$D$13,"&gt;="&amp;D$6,'Ausências'!$F$2:$F$13,"Sim")&gt;0,"Ausente",IF(SUMIFS('Turnos'!$F$2:$F$13,'Turnos'!$A$2:$A$13,$A11,'Turnos'!$B$2:$B$13,D$6)=0,"",SUMIFS('Turnos'!$F$2:$F$13,'Turnos'!$A$2:$A$13,$A11,'Turnos'!$B$2:$B$13,D$6))))</f>
        <v/>
      </c>
      <c r="E11" s="30">
        <f>IF($A11="","",IF(COUNTIFS('Ausências'!$A$2:$A$13,$A11,'Ausências'!$C$2:$C$13,"&lt;="&amp;E$6,'Ausências'!$D$2:$D$13,"&gt;="&amp;E$6,'Ausências'!$F$2:$F$13,"Sim")&gt;0,"Ausente",IF(SUMIFS('Turnos'!$F$2:$F$13,'Turnos'!$A$2:$A$13,$A11,'Turnos'!$B$2:$B$13,E$6)=0,"",SUMIFS('Turnos'!$F$2:$F$13,'Turnos'!$A$2:$A$13,$A11,'Turnos'!$B$2:$B$13,E$6))))</f>
        <v/>
      </c>
      <c r="F11" s="30">
        <f>IF($A11="","",IF(COUNTIFS('Ausências'!$A$2:$A$13,$A11,'Ausências'!$C$2:$C$13,"&lt;="&amp;F$6,'Ausências'!$D$2:$D$13,"&gt;="&amp;F$6,'Ausências'!$F$2:$F$13,"Sim")&gt;0,"Ausente",IF(SUMIFS('Turnos'!$F$2:$F$13,'Turnos'!$A$2:$A$13,$A11,'Turnos'!$B$2:$B$13,F$6)=0,"",SUMIFS('Turnos'!$F$2:$F$13,'Turnos'!$A$2:$A$13,$A11,'Turnos'!$B$2:$B$13,F$6))))</f>
        <v/>
      </c>
      <c r="G11" s="30">
        <f>IF($A11="","",IF(COUNTIFS('Ausências'!$A$2:$A$13,$A11,'Ausências'!$C$2:$C$13,"&lt;="&amp;G$6,'Ausências'!$D$2:$D$13,"&gt;="&amp;G$6,'Ausências'!$F$2:$F$13,"Sim")&gt;0,"Ausente",IF(SUMIFS('Turnos'!$F$2:$F$13,'Turnos'!$A$2:$A$13,$A11,'Turnos'!$B$2:$B$13,G$6)=0,"",SUMIFS('Turnos'!$F$2:$F$13,'Turnos'!$A$2:$A$13,$A11,'Turnos'!$B$2:$B$13,G$6))))</f>
        <v/>
      </c>
      <c r="H11" s="30">
        <f>IF($A11="","",IF(COUNTIFS('Ausências'!$A$2:$A$13,$A11,'Ausências'!$C$2:$C$13,"&lt;="&amp;H$6,'Ausências'!$D$2:$D$13,"&gt;="&amp;H$6,'Ausências'!$F$2:$F$13,"Sim")&gt;0,"Ausente",IF(SUMIFS('Turnos'!$F$2:$F$13,'Turnos'!$A$2:$A$13,$A11,'Turnos'!$B$2:$B$13,H$6)=0,"",SUMIFS('Turnos'!$F$2:$F$13,'Turnos'!$A$2:$A$13,$A11,'Turnos'!$B$2:$B$13,H$6))))</f>
        <v/>
      </c>
      <c r="I11" s="31">
        <f>IF($A11="","",SUM(B11:H11))</f>
        <v/>
      </c>
      <c r="J11" s="30">
        <f>IF($A11="","",N(INDEX(TeamHours,MATCH($A11,TeamList,0))))</f>
        <v/>
      </c>
      <c r="K11" s="30">
        <f>IF($A11="","",I11-J11)</f>
        <v/>
      </c>
    </row>
    <row r="12">
      <c r="A12" s="29">
        <f>IF(INDEX(TeamList,6)="","",INDEX(TeamList,6))</f>
        <v/>
      </c>
      <c r="B12" s="30">
        <f>IF($A12="","",IF(COUNTIFS('Ausências'!$A$2:$A$13,$A12,'Ausências'!$C$2:$C$13,"&lt;="&amp;B$6,'Ausências'!$D$2:$D$13,"&gt;="&amp;B$6,'Ausências'!$F$2:$F$13,"Sim")&gt;0,"Ausente",IF(SUMIFS('Turnos'!$F$2:$F$13,'Turnos'!$A$2:$A$13,$A12,'Turnos'!$B$2:$B$13,B$6)=0,"",SUMIFS('Turnos'!$F$2:$F$13,'Turnos'!$A$2:$A$13,$A12,'Turnos'!$B$2:$B$13,B$6))))</f>
        <v/>
      </c>
      <c r="C12" s="30">
        <f>IF($A12="","",IF(COUNTIFS('Ausências'!$A$2:$A$13,$A12,'Ausências'!$C$2:$C$13,"&lt;="&amp;C$6,'Ausências'!$D$2:$D$13,"&gt;="&amp;C$6,'Ausências'!$F$2:$F$13,"Sim")&gt;0,"Ausente",IF(SUMIFS('Turnos'!$F$2:$F$13,'Turnos'!$A$2:$A$13,$A12,'Turnos'!$B$2:$B$13,C$6)=0,"",SUMIFS('Turnos'!$F$2:$F$13,'Turnos'!$A$2:$A$13,$A12,'Turnos'!$B$2:$B$13,C$6))))</f>
        <v/>
      </c>
      <c r="D12" s="30">
        <f>IF($A12="","",IF(COUNTIFS('Ausências'!$A$2:$A$13,$A12,'Ausências'!$C$2:$C$13,"&lt;="&amp;D$6,'Ausências'!$D$2:$D$13,"&gt;="&amp;D$6,'Ausências'!$F$2:$F$13,"Sim")&gt;0,"Ausente",IF(SUMIFS('Turnos'!$F$2:$F$13,'Turnos'!$A$2:$A$13,$A12,'Turnos'!$B$2:$B$13,D$6)=0,"",SUMIFS('Turnos'!$F$2:$F$13,'Turnos'!$A$2:$A$13,$A12,'Turnos'!$B$2:$B$13,D$6))))</f>
        <v/>
      </c>
      <c r="E12" s="30">
        <f>IF($A12="","",IF(COUNTIFS('Ausências'!$A$2:$A$13,$A12,'Ausências'!$C$2:$C$13,"&lt;="&amp;E$6,'Ausências'!$D$2:$D$13,"&gt;="&amp;E$6,'Ausências'!$F$2:$F$13,"Sim")&gt;0,"Ausente",IF(SUMIFS('Turnos'!$F$2:$F$13,'Turnos'!$A$2:$A$13,$A12,'Turnos'!$B$2:$B$13,E$6)=0,"",SUMIFS('Turnos'!$F$2:$F$13,'Turnos'!$A$2:$A$13,$A12,'Turnos'!$B$2:$B$13,E$6))))</f>
        <v/>
      </c>
      <c r="F12" s="30">
        <f>IF($A12="","",IF(COUNTIFS('Ausências'!$A$2:$A$13,$A12,'Ausências'!$C$2:$C$13,"&lt;="&amp;F$6,'Ausências'!$D$2:$D$13,"&gt;="&amp;F$6,'Ausências'!$F$2:$F$13,"Sim")&gt;0,"Ausente",IF(SUMIFS('Turnos'!$F$2:$F$13,'Turnos'!$A$2:$A$13,$A12,'Turnos'!$B$2:$B$13,F$6)=0,"",SUMIFS('Turnos'!$F$2:$F$13,'Turnos'!$A$2:$A$13,$A12,'Turnos'!$B$2:$B$13,F$6))))</f>
        <v/>
      </c>
      <c r="G12" s="30">
        <f>IF($A12="","",IF(COUNTIFS('Ausências'!$A$2:$A$13,$A12,'Ausências'!$C$2:$C$13,"&lt;="&amp;G$6,'Ausências'!$D$2:$D$13,"&gt;="&amp;G$6,'Ausências'!$F$2:$F$13,"Sim")&gt;0,"Ausente",IF(SUMIFS('Turnos'!$F$2:$F$13,'Turnos'!$A$2:$A$13,$A12,'Turnos'!$B$2:$B$13,G$6)=0,"",SUMIFS('Turnos'!$F$2:$F$13,'Turnos'!$A$2:$A$13,$A12,'Turnos'!$B$2:$B$13,G$6))))</f>
        <v/>
      </c>
      <c r="H12" s="30">
        <f>IF($A12="","",IF(COUNTIFS('Ausências'!$A$2:$A$13,$A12,'Ausências'!$C$2:$C$13,"&lt;="&amp;H$6,'Ausências'!$D$2:$D$13,"&gt;="&amp;H$6,'Ausências'!$F$2:$F$13,"Sim")&gt;0,"Ausente",IF(SUMIFS('Turnos'!$F$2:$F$13,'Turnos'!$A$2:$A$13,$A12,'Turnos'!$B$2:$B$13,H$6)=0,"",SUMIFS('Turnos'!$F$2:$F$13,'Turnos'!$A$2:$A$13,$A12,'Turnos'!$B$2:$B$13,H$6))))</f>
        <v/>
      </c>
      <c r="I12" s="31">
        <f>IF($A12="","",SUM(B12:H12))</f>
        <v/>
      </c>
      <c r="J12" s="30">
        <f>IF($A12="","",N(INDEX(TeamHours,MATCH($A12,TeamList,0))))</f>
        <v/>
      </c>
      <c r="K12" s="30">
        <f>IF($A12="","",I12-J12)</f>
        <v/>
      </c>
    </row>
    <row r="13">
      <c r="A13" s="29">
        <f>IF(INDEX(TeamList,7)="","",INDEX(TeamList,7))</f>
        <v/>
      </c>
      <c r="B13" s="30">
        <f>IF($A13="","",IF(COUNTIFS('Ausências'!$A$2:$A$13,$A13,'Ausências'!$C$2:$C$13,"&lt;="&amp;B$6,'Ausências'!$D$2:$D$13,"&gt;="&amp;B$6,'Ausências'!$F$2:$F$13,"Sim")&gt;0,"Ausente",IF(SUMIFS('Turnos'!$F$2:$F$13,'Turnos'!$A$2:$A$13,$A13,'Turnos'!$B$2:$B$13,B$6)=0,"",SUMIFS('Turnos'!$F$2:$F$13,'Turnos'!$A$2:$A$13,$A13,'Turnos'!$B$2:$B$13,B$6))))</f>
        <v/>
      </c>
      <c r="C13" s="30">
        <f>IF($A13="","",IF(COUNTIFS('Ausências'!$A$2:$A$13,$A13,'Ausências'!$C$2:$C$13,"&lt;="&amp;C$6,'Ausências'!$D$2:$D$13,"&gt;="&amp;C$6,'Ausências'!$F$2:$F$13,"Sim")&gt;0,"Ausente",IF(SUMIFS('Turnos'!$F$2:$F$13,'Turnos'!$A$2:$A$13,$A13,'Turnos'!$B$2:$B$13,C$6)=0,"",SUMIFS('Turnos'!$F$2:$F$13,'Turnos'!$A$2:$A$13,$A13,'Turnos'!$B$2:$B$13,C$6))))</f>
        <v/>
      </c>
      <c r="D13" s="30">
        <f>IF($A13="","",IF(COUNTIFS('Ausências'!$A$2:$A$13,$A13,'Ausências'!$C$2:$C$13,"&lt;="&amp;D$6,'Ausências'!$D$2:$D$13,"&gt;="&amp;D$6,'Ausências'!$F$2:$F$13,"Sim")&gt;0,"Ausente",IF(SUMIFS('Turnos'!$F$2:$F$13,'Turnos'!$A$2:$A$13,$A13,'Turnos'!$B$2:$B$13,D$6)=0,"",SUMIFS('Turnos'!$F$2:$F$13,'Turnos'!$A$2:$A$13,$A13,'Turnos'!$B$2:$B$13,D$6))))</f>
        <v/>
      </c>
      <c r="E13" s="30">
        <f>IF($A13="","",IF(COUNTIFS('Ausências'!$A$2:$A$13,$A13,'Ausências'!$C$2:$C$13,"&lt;="&amp;E$6,'Ausências'!$D$2:$D$13,"&gt;="&amp;E$6,'Ausências'!$F$2:$F$13,"Sim")&gt;0,"Ausente",IF(SUMIFS('Turnos'!$F$2:$F$13,'Turnos'!$A$2:$A$13,$A13,'Turnos'!$B$2:$B$13,E$6)=0,"",SUMIFS('Turnos'!$F$2:$F$13,'Turnos'!$A$2:$A$13,$A13,'Turnos'!$B$2:$B$13,E$6))))</f>
        <v/>
      </c>
      <c r="F13" s="30">
        <f>IF($A13="","",IF(COUNTIFS('Ausências'!$A$2:$A$13,$A13,'Ausências'!$C$2:$C$13,"&lt;="&amp;F$6,'Ausências'!$D$2:$D$13,"&gt;="&amp;F$6,'Ausências'!$F$2:$F$13,"Sim")&gt;0,"Ausente",IF(SUMIFS('Turnos'!$F$2:$F$13,'Turnos'!$A$2:$A$13,$A13,'Turnos'!$B$2:$B$13,F$6)=0,"",SUMIFS('Turnos'!$F$2:$F$13,'Turnos'!$A$2:$A$13,$A13,'Turnos'!$B$2:$B$13,F$6))))</f>
        <v/>
      </c>
      <c r="G13" s="30">
        <f>IF($A13="","",IF(COUNTIFS('Ausências'!$A$2:$A$13,$A13,'Ausências'!$C$2:$C$13,"&lt;="&amp;G$6,'Ausências'!$D$2:$D$13,"&gt;="&amp;G$6,'Ausências'!$F$2:$F$13,"Sim")&gt;0,"Ausente",IF(SUMIFS('Turnos'!$F$2:$F$13,'Turnos'!$A$2:$A$13,$A13,'Turnos'!$B$2:$B$13,G$6)=0,"",SUMIFS('Turnos'!$F$2:$F$13,'Turnos'!$A$2:$A$13,$A13,'Turnos'!$B$2:$B$13,G$6))))</f>
        <v/>
      </c>
      <c r="H13" s="30">
        <f>IF($A13="","",IF(COUNTIFS('Ausências'!$A$2:$A$13,$A13,'Ausências'!$C$2:$C$13,"&lt;="&amp;H$6,'Ausências'!$D$2:$D$13,"&gt;="&amp;H$6,'Ausências'!$F$2:$F$13,"Sim")&gt;0,"Ausente",IF(SUMIFS('Turnos'!$F$2:$F$13,'Turnos'!$A$2:$A$13,$A13,'Turnos'!$B$2:$B$13,H$6)=0,"",SUMIFS('Turnos'!$F$2:$F$13,'Turnos'!$A$2:$A$13,$A13,'Turnos'!$B$2:$B$13,H$6))))</f>
        <v/>
      </c>
      <c r="I13" s="31">
        <f>IF($A13="","",SUM(B13:H13))</f>
        <v/>
      </c>
      <c r="J13" s="30">
        <f>IF($A13="","",N(INDEX(TeamHours,MATCH($A13,TeamList,0))))</f>
        <v/>
      </c>
      <c r="K13" s="30">
        <f>IF($A13="","",I13-J13)</f>
        <v/>
      </c>
    </row>
    <row r="14">
      <c r="A14" s="29">
        <f>IF(INDEX(TeamList,8)="","",INDEX(TeamList,8))</f>
        <v/>
      </c>
      <c r="B14" s="30">
        <f>IF($A14="","",IF(COUNTIFS('Ausências'!$A$2:$A$13,$A14,'Ausências'!$C$2:$C$13,"&lt;="&amp;B$6,'Ausências'!$D$2:$D$13,"&gt;="&amp;B$6,'Ausências'!$F$2:$F$13,"Sim")&gt;0,"Ausente",IF(SUMIFS('Turnos'!$F$2:$F$13,'Turnos'!$A$2:$A$13,$A14,'Turnos'!$B$2:$B$13,B$6)=0,"",SUMIFS('Turnos'!$F$2:$F$13,'Turnos'!$A$2:$A$13,$A14,'Turnos'!$B$2:$B$13,B$6))))</f>
        <v/>
      </c>
      <c r="C14" s="30">
        <f>IF($A14="","",IF(COUNTIFS('Ausências'!$A$2:$A$13,$A14,'Ausências'!$C$2:$C$13,"&lt;="&amp;C$6,'Ausências'!$D$2:$D$13,"&gt;="&amp;C$6,'Ausências'!$F$2:$F$13,"Sim")&gt;0,"Ausente",IF(SUMIFS('Turnos'!$F$2:$F$13,'Turnos'!$A$2:$A$13,$A14,'Turnos'!$B$2:$B$13,C$6)=0,"",SUMIFS('Turnos'!$F$2:$F$13,'Turnos'!$A$2:$A$13,$A14,'Turnos'!$B$2:$B$13,C$6))))</f>
        <v/>
      </c>
      <c r="D14" s="30">
        <f>IF($A14="","",IF(COUNTIFS('Ausências'!$A$2:$A$13,$A14,'Ausências'!$C$2:$C$13,"&lt;="&amp;D$6,'Ausências'!$D$2:$D$13,"&gt;="&amp;D$6,'Ausências'!$F$2:$F$13,"Sim")&gt;0,"Ausente",IF(SUMIFS('Turnos'!$F$2:$F$13,'Turnos'!$A$2:$A$13,$A14,'Turnos'!$B$2:$B$13,D$6)=0,"",SUMIFS('Turnos'!$F$2:$F$13,'Turnos'!$A$2:$A$13,$A14,'Turnos'!$B$2:$B$13,D$6))))</f>
        <v/>
      </c>
      <c r="E14" s="30">
        <f>IF($A14="","",IF(COUNTIFS('Ausências'!$A$2:$A$13,$A14,'Ausências'!$C$2:$C$13,"&lt;="&amp;E$6,'Ausências'!$D$2:$D$13,"&gt;="&amp;E$6,'Ausências'!$F$2:$F$13,"Sim")&gt;0,"Ausente",IF(SUMIFS('Turnos'!$F$2:$F$13,'Turnos'!$A$2:$A$13,$A14,'Turnos'!$B$2:$B$13,E$6)=0,"",SUMIFS('Turnos'!$F$2:$F$13,'Turnos'!$A$2:$A$13,$A14,'Turnos'!$B$2:$B$13,E$6))))</f>
        <v/>
      </c>
      <c r="F14" s="30">
        <f>IF($A14="","",IF(COUNTIFS('Ausências'!$A$2:$A$13,$A14,'Ausências'!$C$2:$C$13,"&lt;="&amp;F$6,'Ausências'!$D$2:$D$13,"&gt;="&amp;F$6,'Ausências'!$F$2:$F$13,"Sim")&gt;0,"Ausente",IF(SUMIFS('Turnos'!$F$2:$F$13,'Turnos'!$A$2:$A$13,$A14,'Turnos'!$B$2:$B$13,F$6)=0,"",SUMIFS('Turnos'!$F$2:$F$13,'Turnos'!$A$2:$A$13,$A14,'Turnos'!$B$2:$B$13,F$6))))</f>
        <v/>
      </c>
      <c r="G14" s="30">
        <f>IF($A14="","",IF(COUNTIFS('Ausências'!$A$2:$A$13,$A14,'Ausências'!$C$2:$C$13,"&lt;="&amp;G$6,'Ausências'!$D$2:$D$13,"&gt;="&amp;G$6,'Ausências'!$F$2:$F$13,"Sim")&gt;0,"Ausente",IF(SUMIFS('Turnos'!$F$2:$F$13,'Turnos'!$A$2:$A$13,$A14,'Turnos'!$B$2:$B$13,G$6)=0,"",SUMIFS('Turnos'!$F$2:$F$13,'Turnos'!$A$2:$A$13,$A14,'Turnos'!$B$2:$B$13,G$6))))</f>
        <v/>
      </c>
      <c r="H14" s="30">
        <f>IF($A14="","",IF(COUNTIFS('Ausências'!$A$2:$A$13,$A14,'Ausências'!$C$2:$C$13,"&lt;="&amp;H$6,'Ausências'!$D$2:$D$13,"&gt;="&amp;H$6,'Ausências'!$F$2:$F$13,"Sim")&gt;0,"Ausente",IF(SUMIFS('Turnos'!$F$2:$F$13,'Turnos'!$A$2:$A$13,$A14,'Turnos'!$B$2:$B$13,H$6)=0,"",SUMIFS('Turnos'!$F$2:$F$13,'Turnos'!$A$2:$A$13,$A14,'Turnos'!$B$2:$B$13,H$6))))</f>
        <v/>
      </c>
      <c r="I14" s="31">
        <f>IF($A14="","",SUM(B14:H14))</f>
        <v/>
      </c>
      <c r="J14" s="30">
        <f>IF($A14="","",N(INDEX(TeamHours,MATCH($A14,TeamList,0))))</f>
        <v/>
      </c>
      <c r="K14" s="30">
        <f>IF($A14="","",I14-J14)</f>
        <v/>
      </c>
    </row>
    <row r="15">
      <c r="A15" s="29">
        <f>IF(INDEX(TeamList,9)="","",INDEX(TeamList,9))</f>
        <v/>
      </c>
      <c r="B15" s="30">
        <f>IF($A15="","",IF(COUNTIFS('Ausências'!$A$2:$A$13,$A15,'Ausências'!$C$2:$C$13,"&lt;="&amp;B$6,'Ausências'!$D$2:$D$13,"&gt;="&amp;B$6,'Ausências'!$F$2:$F$13,"Sim")&gt;0,"Ausente",IF(SUMIFS('Turnos'!$F$2:$F$13,'Turnos'!$A$2:$A$13,$A15,'Turnos'!$B$2:$B$13,B$6)=0,"",SUMIFS('Turnos'!$F$2:$F$13,'Turnos'!$A$2:$A$13,$A15,'Turnos'!$B$2:$B$13,B$6))))</f>
        <v/>
      </c>
      <c r="C15" s="30">
        <f>IF($A15="","",IF(COUNTIFS('Ausências'!$A$2:$A$13,$A15,'Ausências'!$C$2:$C$13,"&lt;="&amp;C$6,'Ausências'!$D$2:$D$13,"&gt;="&amp;C$6,'Ausências'!$F$2:$F$13,"Sim")&gt;0,"Ausente",IF(SUMIFS('Turnos'!$F$2:$F$13,'Turnos'!$A$2:$A$13,$A15,'Turnos'!$B$2:$B$13,C$6)=0,"",SUMIFS('Turnos'!$F$2:$F$13,'Turnos'!$A$2:$A$13,$A15,'Turnos'!$B$2:$B$13,C$6))))</f>
        <v/>
      </c>
      <c r="D15" s="30">
        <f>IF($A15="","",IF(COUNTIFS('Ausências'!$A$2:$A$13,$A15,'Ausências'!$C$2:$C$13,"&lt;="&amp;D$6,'Ausências'!$D$2:$D$13,"&gt;="&amp;D$6,'Ausências'!$F$2:$F$13,"Sim")&gt;0,"Ausente",IF(SUMIFS('Turnos'!$F$2:$F$13,'Turnos'!$A$2:$A$13,$A15,'Turnos'!$B$2:$B$13,D$6)=0,"",SUMIFS('Turnos'!$F$2:$F$13,'Turnos'!$A$2:$A$13,$A15,'Turnos'!$B$2:$B$13,D$6))))</f>
        <v/>
      </c>
      <c r="E15" s="30">
        <f>IF($A15="","",IF(COUNTIFS('Ausências'!$A$2:$A$13,$A15,'Ausências'!$C$2:$C$13,"&lt;="&amp;E$6,'Ausências'!$D$2:$D$13,"&gt;="&amp;E$6,'Ausências'!$F$2:$F$13,"Sim")&gt;0,"Ausente",IF(SUMIFS('Turnos'!$F$2:$F$13,'Turnos'!$A$2:$A$13,$A15,'Turnos'!$B$2:$B$13,E$6)=0,"",SUMIFS('Turnos'!$F$2:$F$13,'Turnos'!$A$2:$A$13,$A15,'Turnos'!$B$2:$B$13,E$6))))</f>
        <v/>
      </c>
      <c r="F15" s="30">
        <f>IF($A15="","",IF(COUNTIFS('Ausências'!$A$2:$A$13,$A15,'Ausências'!$C$2:$C$13,"&lt;="&amp;F$6,'Ausências'!$D$2:$D$13,"&gt;="&amp;F$6,'Ausências'!$F$2:$F$13,"Sim")&gt;0,"Ausente",IF(SUMIFS('Turnos'!$F$2:$F$13,'Turnos'!$A$2:$A$13,$A15,'Turnos'!$B$2:$B$13,F$6)=0,"",SUMIFS('Turnos'!$F$2:$F$13,'Turnos'!$A$2:$A$13,$A15,'Turnos'!$B$2:$B$13,F$6))))</f>
        <v/>
      </c>
      <c r="G15" s="30">
        <f>IF($A15="","",IF(COUNTIFS('Ausências'!$A$2:$A$13,$A15,'Ausências'!$C$2:$C$13,"&lt;="&amp;G$6,'Ausências'!$D$2:$D$13,"&gt;="&amp;G$6,'Ausências'!$F$2:$F$13,"Sim")&gt;0,"Ausente",IF(SUMIFS('Turnos'!$F$2:$F$13,'Turnos'!$A$2:$A$13,$A15,'Turnos'!$B$2:$B$13,G$6)=0,"",SUMIFS('Turnos'!$F$2:$F$13,'Turnos'!$A$2:$A$13,$A15,'Turnos'!$B$2:$B$13,G$6))))</f>
        <v/>
      </c>
      <c r="H15" s="30">
        <f>IF($A15="","",IF(COUNTIFS('Ausências'!$A$2:$A$13,$A15,'Ausências'!$C$2:$C$13,"&lt;="&amp;H$6,'Ausências'!$D$2:$D$13,"&gt;="&amp;H$6,'Ausências'!$F$2:$F$13,"Sim")&gt;0,"Ausente",IF(SUMIFS('Turnos'!$F$2:$F$13,'Turnos'!$A$2:$A$13,$A15,'Turnos'!$B$2:$B$13,H$6)=0,"",SUMIFS('Turnos'!$F$2:$F$13,'Turnos'!$A$2:$A$13,$A15,'Turnos'!$B$2:$B$13,H$6))))</f>
        <v/>
      </c>
      <c r="I15" s="31">
        <f>IF($A15="","",SUM(B15:H15))</f>
        <v/>
      </c>
      <c r="J15" s="30">
        <f>IF($A15="","",N(INDEX(TeamHours,MATCH($A15,TeamList,0))))</f>
        <v/>
      </c>
      <c r="K15" s="30">
        <f>IF($A15="","",I15-J15)</f>
        <v/>
      </c>
    </row>
    <row r="16">
      <c r="A16" s="29">
        <f>IF(INDEX(TeamList,10)="","",INDEX(TeamList,10))</f>
        <v/>
      </c>
      <c r="B16" s="30">
        <f>IF($A16="","",IF(COUNTIFS('Ausências'!$A$2:$A$13,$A16,'Ausências'!$C$2:$C$13,"&lt;="&amp;B$6,'Ausências'!$D$2:$D$13,"&gt;="&amp;B$6,'Ausências'!$F$2:$F$13,"Sim")&gt;0,"Ausente",IF(SUMIFS('Turnos'!$F$2:$F$13,'Turnos'!$A$2:$A$13,$A16,'Turnos'!$B$2:$B$13,B$6)=0,"",SUMIFS('Turnos'!$F$2:$F$13,'Turnos'!$A$2:$A$13,$A16,'Turnos'!$B$2:$B$13,B$6))))</f>
        <v/>
      </c>
      <c r="C16" s="30">
        <f>IF($A16="","",IF(COUNTIFS('Ausências'!$A$2:$A$13,$A16,'Ausências'!$C$2:$C$13,"&lt;="&amp;C$6,'Ausências'!$D$2:$D$13,"&gt;="&amp;C$6,'Ausências'!$F$2:$F$13,"Sim")&gt;0,"Ausente",IF(SUMIFS('Turnos'!$F$2:$F$13,'Turnos'!$A$2:$A$13,$A16,'Turnos'!$B$2:$B$13,C$6)=0,"",SUMIFS('Turnos'!$F$2:$F$13,'Turnos'!$A$2:$A$13,$A16,'Turnos'!$B$2:$B$13,C$6))))</f>
        <v/>
      </c>
      <c r="D16" s="30">
        <f>IF($A16="","",IF(COUNTIFS('Ausências'!$A$2:$A$13,$A16,'Ausências'!$C$2:$C$13,"&lt;="&amp;D$6,'Ausências'!$D$2:$D$13,"&gt;="&amp;D$6,'Ausências'!$F$2:$F$13,"Sim")&gt;0,"Ausente",IF(SUMIFS('Turnos'!$F$2:$F$13,'Turnos'!$A$2:$A$13,$A16,'Turnos'!$B$2:$B$13,D$6)=0,"",SUMIFS('Turnos'!$F$2:$F$13,'Turnos'!$A$2:$A$13,$A16,'Turnos'!$B$2:$B$13,D$6))))</f>
        <v/>
      </c>
      <c r="E16" s="30">
        <f>IF($A16="","",IF(COUNTIFS('Ausências'!$A$2:$A$13,$A16,'Ausências'!$C$2:$C$13,"&lt;="&amp;E$6,'Ausências'!$D$2:$D$13,"&gt;="&amp;E$6,'Ausências'!$F$2:$F$13,"Sim")&gt;0,"Ausente",IF(SUMIFS('Turnos'!$F$2:$F$13,'Turnos'!$A$2:$A$13,$A16,'Turnos'!$B$2:$B$13,E$6)=0,"",SUMIFS('Turnos'!$F$2:$F$13,'Turnos'!$A$2:$A$13,$A16,'Turnos'!$B$2:$B$13,E$6))))</f>
        <v/>
      </c>
      <c r="F16" s="30">
        <f>IF($A16="","",IF(COUNTIFS('Ausências'!$A$2:$A$13,$A16,'Ausências'!$C$2:$C$13,"&lt;="&amp;F$6,'Ausências'!$D$2:$D$13,"&gt;="&amp;F$6,'Ausências'!$F$2:$F$13,"Sim")&gt;0,"Ausente",IF(SUMIFS('Turnos'!$F$2:$F$13,'Turnos'!$A$2:$A$13,$A16,'Turnos'!$B$2:$B$13,F$6)=0,"",SUMIFS('Turnos'!$F$2:$F$13,'Turnos'!$A$2:$A$13,$A16,'Turnos'!$B$2:$B$13,F$6))))</f>
        <v/>
      </c>
      <c r="G16" s="30">
        <f>IF($A16="","",IF(COUNTIFS('Ausências'!$A$2:$A$13,$A16,'Ausências'!$C$2:$C$13,"&lt;="&amp;G$6,'Ausências'!$D$2:$D$13,"&gt;="&amp;G$6,'Ausências'!$F$2:$F$13,"Sim")&gt;0,"Ausente",IF(SUMIFS('Turnos'!$F$2:$F$13,'Turnos'!$A$2:$A$13,$A16,'Turnos'!$B$2:$B$13,G$6)=0,"",SUMIFS('Turnos'!$F$2:$F$13,'Turnos'!$A$2:$A$13,$A16,'Turnos'!$B$2:$B$13,G$6))))</f>
        <v/>
      </c>
      <c r="H16" s="30">
        <f>IF($A16="","",IF(COUNTIFS('Ausências'!$A$2:$A$13,$A16,'Ausências'!$C$2:$C$13,"&lt;="&amp;H$6,'Ausências'!$D$2:$D$13,"&gt;="&amp;H$6,'Ausências'!$F$2:$F$13,"Sim")&gt;0,"Ausente",IF(SUMIFS('Turnos'!$F$2:$F$13,'Turnos'!$A$2:$A$13,$A16,'Turnos'!$B$2:$B$13,H$6)=0,"",SUMIFS('Turnos'!$F$2:$F$13,'Turnos'!$A$2:$A$13,$A16,'Turnos'!$B$2:$B$13,H$6))))</f>
        <v/>
      </c>
      <c r="I16" s="31">
        <f>IF($A16="","",SUM(B16:H16))</f>
        <v/>
      </c>
      <c r="J16" s="30">
        <f>IF($A16="","",N(INDEX(TeamHours,MATCH($A16,TeamList,0))))</f>
        <v/>
      </c>
      <c r="K16" s="30">
        <f>IF($A16="","",I16-J16)</f>
        <v/>
      </c>
    </row>
    <row r="17">
      <c r="A17" s="29">
        <f>IF(INDEX(TeamList,11)="","",INDEX(TeamList,11))</f>
        <v/>
      </c>
      <c r="B17" s="30">
        <f>IF($A17="","",IF(COUNTIFS('Ausências'!$A$2:$A$13,$A17,'Ausências'!$C$2:$C$13,"&lt;="&amp;B$6,'Ausências'!$D$2:$D$13,"&gt;="&amp;B$6,'Ausências'!$F$2:$F$13,"Sim")&gt;0,"Ausente",IF(SUMIFS('Turnos'!$F$2:$F$13,'Turnos'!$A$2:$A$13,$A17,'Turnos'!$B$2:$B$13,B$6)=0,"",SUMIFS('Turnos'!$F$2:$F$13,'Turnos'!$A$2:$A$13,$A17,'Turnos'!$B$2:$B$13,B$6))))</f>
        <v/>
      </c>
      <c r="C17" s="30">
        <f>IF($A17="","",IF(COUNTIFS('Ausências'!$A$2:$A$13,$A17,'Ausências'!$C$2:$C$13,"&lt;="&amp;C$6,'Ausências'!$D$2:$D$13,"&gt;="&amp;C$6,'Ausências'!$F$2:$F$13,"Sim")&gt;0,"Ausente",IF(SUMIFS('Turnos'!$F$2:$F$13,'Turnos'!$A$2:$A$13,$A17,'Turnos'!$B$2:$B$13,C$6)=0,"",SUMIFS('Turnos'!$F$2:$F$13,'Turnos'!$A$2:$A$13,$A17,'Turnos'!$B$2:$B$13,C$6))))</f>
        <v/>
      </c>
      <c r="D17" s="30">
        <f>IF($A17="","",IF(COUNTIFS('Ausências'!$A$2:$A$13,$A17,'Ausências'!$C$2:$C$13,"&lt;="&amp;D$6,'Ausências'!$D$2:$D$13,"&gt;="&amp;D$6,'Ausências'!$F$2:$F$13,"Sim")&gt;0,"Ausente",IF(SUMIFS('Turnos'!$F$2:$F$13,'Turnos'!$A$2:$A$13,$A17,'Turnos'!$B$2:$B$13,D$6)=0,"",SUMIFS('Turnos'!$F$2:$F$13,'Turnos'!$A$2:$A$13,$A17,'Turnos'!$B$2:$B$13,D$6))))</f>
        <v/>
      </c>
      <c r="E17" s="30">
        <f>IF($A17="","",IF(COUNTIFS('Ausências'!$A$2:$A$13,$A17,'Ausências'!$C$2:$C$13,"&lt;="&amp;E$6,'Ausências'!$D$2:$D$13,"&gt;="&amp;E$6,'Ausências'!$F$2:$F$13,"Sim")&gt;0,"Ausente",IF(SUMIFS('Turnos'!$F$2:$F$13,'Turnos'!$A$2:$A$13,$A17,'Turnos'!$B$2:$B$13,E$6)=0,"",SUMIFS('Turnos'!$F$2:$F$13,'Turnos'!$A$2:$A$13,$A17,'Turnos'!$B$2:$B$13,E$6))))</f>
        <v/>
      </c>
      <c r="F17" s="30">
        <f>IF($A17="","",IF(COUNTIFS('Ausências'!$A$2:$A$13,$A17,'Ausências'!$C$2:$C$13,"&lt;="&amp;F$6,'Ausências'!$D$2:$D$13,"&gt;="&amp;F$6,'Ausências'!$F$2:$F$13,"Sim")&gt;0,"Ausente",IF(SUMIFS('Turnos'!$F$2:$F$13,'Turnos'!$A$2:$A$13,$A17,'Turnos'!$B$2:$B$13,F$6)=0,"",SUMIFS('Turnos'!$F$2:$F$13,'Turnos'!$A$2:$A$13,$A17,'Turnos'!$B$2:$B$13,F$6))))</f>
        <v/>
      </c>
      <c r="G17" s="30">
        <f>IF($A17="","",IF(COUNTIFS('Ausências'!$A$2:$A$13,$A17,'Ausências'!$C$2:$C$13,"&lt;="&amp;G$6,'Ausências'!$D$2:$D$13,"&gt;="&amp;G$6,'Ausências'!$F$2:$F$13,"Sim")&gt;0,"Ausente",IF(SUMIFS('Turnos'!$F$2:$F$13,'Turnos'!$A$2:$A$13,$A17,'Turnos'!$B$2:$B$13,G$6)=0,"",SUMIFS('Turnos'!$F$2:$F$13,'Turnos'!$A$2:$A$13,$A17,'Turnos'!$B$2:$B$13,G$6))))</f>
        <v/>
      </c>
      <c r="H17" s="30">
        <f>IF($A17="","",IF(COUNTIFS('Ausências'!$A$2:$A$13,$A17,'Ausências'!$C$2:$C$13,"&lt;="&amp;H$6,'Ausências'!$D$2:$D$13,"&gt;="&amp;H$6,'Ausências'!$F$2:$F$13,"Sim")&gt;0,"Ausente",IF(SUMIFS('Turnos'!$F$2:$F$13,'Turnos'!$A$2:$A$13,$A17,'Turnos'!$B$2:$B$13,H$6)=0,"",SUMIFS('Turnos'!$F$2:$F$13,'Turnos'!$A$2:$A$13,$A17,'Turnos'!$B$2:$B$13,H$6))))</f>
        <v/>
      </c>
      <c r="I17" s="31">
        <f>IF($A17="","",SUM(B17:H17))</f>
        <v/>
      </c>
      <c r="J17" s="30">
        <f>IF($A17="","",N(INDEX(TeamHours,MATCH($A17,TeamList,0))))</f>
        <v/>
      </c>
      <c r="K17" s="30">
        <f>IF($A17="","",I17-J17)</f>
        <v/>
      </c>
    </row>
    <row r="18">
      <c r="A18" s="29">
        <f>IF(INDEX(TeamList,12)="","",INDEX(TeamList,12))</f>
        <v/>
      </c>
      <c r="B18" s="30">
        <f>IF($A18="","",IF(COUNTIFS('Ausências'!$A$2:$A$13,$A18,'Ausências'!$C$2:$C$13,"&lt;="&amp;B$6,'Ausências'!$D$2:$D$13,"&gt;="&amp;B$6,'Ausências'!$F$2:$F$13,"Sim")&gt;0,"Ausente",IF(SUMIFS('Turnos'!$F$2:$F$13,'Turnos'!$A$2:$A$13,$A18,'Turnos'!$B$2:$B$13,B$6)=0,"",SUMIFS('Turnos'!$F$2:$F$13,'Turnos'!$A$2:$A$13,$A18,'Turnos'!$B$2:$B$13,B$6))))</f>
        <v/>
      </c>
      <c r="C18" s="30">
        <f>IF($A18="","",IF(COUNTIFS('Ausências'!$A$2:$A$13,$A18,'Ausências'!$C$2:$C$13,"&lt;="&amp;C$6,'Ausências'!$D$2:$D$13,"&gt;="&amp;C$6,'Ausências'!$F$2:$F$13,"Sim")&gt;0,"Ausente",IF(SUMIFS('Turnos'!$F$2:$F$13,'Turnos'!$A$2:$A$13,$A18,'Turnos'!$B$2:$B$13,C$6)=0,"",SUMIFS('Turnos'!$F$2:$F$13,'Turnos'!$A$2:$A$13,$A18,'Turnos'!$B$2:$B$13,C$6))))</f>
        <v/>
      </c>
      <c r="D18" s="30">
        <f>IF($A18="","",IF(COUNTIFS('Ausências'!$A$2:$A$13,$A18,'Ausências'!$C$2:$C$13,"&lt;="&amp;D$6,'Ausências'!$D$2:$D$13,"&gt;="&amp;D$6,'Ausências'!$F$2:$F$13,"Sim")&gt;0,"Ausente",IF(SUMIFS('Turnos'!$F$2:$F$13,'Turnos'!$A$2:$A$13,$A18,'Turnos'!$B$2:$B$13,D$6)=0,"",SUMIFS('Turnos'!$F$2:$F$13,'Turnos'!$A$2:$A$13,$A18,'Turnos'!$B$2:$B$13,D$6))))</f>
        <v/>
      </c>
      <c r="E18" s="30">
        <f>IF($A18="","",IF(COUNTIFS('Ausências'!$A$2:$A$13,$A18,'Ausências'!$C$2:$C$13,"&lt;="&amp;E$6,'Ausências'!$D$2:$D$13,"&gt;="&amp;E$6,'Ausências'!$F$2:$F$13,"Sim")&gt;0,"Ausente",IF(SUMIFS('Turnos'!$F$2:$F$13,'Turnos'!$A$2:$A$13,$A18,'Turnos'!$B$2:$B$13,E$6)=0,"",SUMIFS('Turnos'!$F$2:$F$13,'Turnos'!$A$2:$A$13,$A18,'Turnos'!$B$2:$B$13,E$6))))</f>
        <v/>
      </c>
      <c r="F18" s="30">
        <f>IF($A18="","",IF(COUNTIFS('Ausências'!$A$2:$A$13,$A18,'Ausências'!$C$2:$C$13,"&lt;="&amp;F$6,'Ausências'!$D$2:$D$13,"&gt;="&amp;F$6,'Ausências'!$F$2:$F$13,"Sim")&gt;0,"Ausente",IF(SUMIFS('Turnos'!$F$2:$F$13,'Turnos'!$A$2:$A$13,$A18,'Turnos'!$B$2:$B$13,F$6)=0,"",SUMIFS('Turnos'!$F$2:$F$13,'Turnos'!$A$2:$A$13,$A18,'Turnos'!$B$2:$B$13,F$6))))</f>
        <v/>
      </c>
      <c r="G18" s="30">
        <f>IF($A18="","",IF(COUNTIFS('Ausências'!$A$2:$A$13,$A18,'Ausências'!$C$2:$C$13,"&lt;="&amp;G$6,'Ausências'!$D$2:$D$13,"&gt;="&amp;G$6,'Ausências'!$F$2:$F$13,"Sim")&gt;0,"Ausente",IF(SUMIFS('Turnos'!$F$2:$F$13,'Turnos'!$A$2:$A$13,$A18,'Turnos'!$B$2:$B$13,G$6)=0,"",SUMIFS('Turnos'!$F$2:$F$13,'Turnos'!$A$2:$A$13,$A18,'Turnos'!$B$2:$B$13,G$6))))</f>
        <v/>
      </c>
      <c r="H18" s="30">
        <f>IF($A18="","",IF(COUNTIFS('Ausências'!$A$2:$A$13,$A18,'Ausências'!$C$2:$C$13,"&lt;="&amp;H$6,'Ausências'!$D$2:$D$13,"&gt;="&amp;H$6,'Ausências'!$F$2:$F$13,"Sim")&gt;0,"Ausente",IF(SUMIFS('Turnos'!$F$2:$F$13,'Turnos'!$A$2:$A$13,$A18,'Turnos'!$B$2:$B$13,H$6)=0,"",SUMIFS('Turnos'!$F$2:$F$13,'Turnos'!$A$2:$A$13,$A18,'Turnos'!$B$2:$B$13,H$6))))</f>
        <v/>
      </c>
      <c r="I18" s="31">
        <f>IF($A18="","",SUM(B18:H18))</f>
        <v/>
      </c>
      <c r="J18" s="30">
        <f>IF($A18="","",N(INDEX(TeamHours,MATCH($A18,TeamList,0))))</f>
        <v/>
      </c>
      <c r="K18" s="30">
        <f>IF($A18="","",I18-J18)</f>
        <v/>
      </c>
    </row>
    <row r="19">
      <c r="A19" s="29">
        <f>IF(INDEX(TeamList,13)="","",INDEX(TeamList,13))</f>
        <v/>
      </c>
      <c r="B19" s="30">
        <f>IF($A19="","",IF(COUNTIFS('Ausências'!$A$2:$A$13,$A19,'Ausências'!$C$2:$C$13,"&lt;="&amp;B$6,'Ausências'!$D$2:$D$13,"&gt;="&amp;B$6,'Ausências'!$F$2:$F$13,"Sim")&gt;0,"Ausente",IF(SUMIFS('Turnos'!$F$2:$F$13,'Turnos'!$A$2:$A$13,$A19,'Turnos'!$B$2:$B$13,B$6)=0,"",SUMIFS('Turnos'!$F$2:$F$13,'Turnos'!$A$2:$A$13,$A19,'Turnos'!$B$2:$B$13,B$6))))</f>
        <v/>
      </c>
      <c r="C19" s="30">
        <f>IF($A19="","",IF(COUNTIFS('Ausências'!$A$2:$A$13,$A19,'Ausências'!$C$2:$C$13,"&lt;="&amp;C$6,'Ausências'!$D$2:$D$13,"&gt;="&amp;C$6,'Ausências'!$F$2:$F$13,"Sim")&gt;0,"Ausente",IF(SUMIFS('Turnos'!$F$2:$F$13,'Turnos'!$A$2:$A$13,$A19,'Turnos'!$B$2:$B$13,C$6)=0,"",SUMIFS('Turnos'!$F$2:$F$13,'Turnos'!$A$2:$A$13,$A19,'Turnos'!$B$2:$B$13,C$6))))</f>
        <v/>
      </c>
      <c r="D19" s="30">
        <f>IF($A19="","",IF(COUNTIFS('Ausências'!$A$2:$A$13,$A19,'Ausências'!$C$2:$C$13,"&lt;="&amp;D$6,'Ausências'!$D$2:$D$13,"&gt;="&amp;D$6,'Ausências'!$F$2:$F$13,"Sim")&gt;0,"Ausente",IF(SUMIFS('Turnos'!$F$2:$F$13,'Turnos'!$A$2:$A$13,$A19,'Turnos'!$B$2:$B$13,D$6)=0,"",SUMIFS('Turnos'!$F$2:$F$13,'Turnos'!$A$2:$A$13,$A19,'Turnos'!$B$2:$B$13,D$6))))</f>
        <v/>
      </c>
      <c r="E19" s="30">
        <f>IF($A19="","",IF(COUNTIFS('Ausências'!$A$2:$A$13,$A19,'Ausências'!$C$2:$C$13,"&lt;="&amp;E$6,'Ausências'!$D$2:$D$13,"&gt;="&amp;E$6,'Ausências'!$F$2:$F$13,"Sim")&gt;0,"Ausente",IF(SUMIFS('Turnos'!$F$2:$F$13,'Turnos'!$A$2:$A$13,$A19,'Turnos'!$B$2:$B$13,E$6)=0,"",SUMIFS('Turnos'!$F$2:$F$13,'Turnos'!$A$2:$A$13,$A19,'Turnos'!$B$2:$B$13,E$6))))</f>
        <v/>
      </c>
      <c r="F19" s="30">
        <f>IF($A19="","",IF(COUNTIFS('Ausências'!$A$2:$A$13,$A19,'Ausências'!$C$2:$C$13,"&lt;="&amp;F$6,'Ausências'!$D$2:$D$13,"&gt;="&amp;F$6,'Ausências'!$F$2:$F$13,"Sim")&gt;0,"Ausente",IF(SUMIFS('Turnos'!$F$2:$F$13,'Turnos'!$A$2:$A$13,$A19,'Turnos'!$B$2:$B$13,F$6)=0,"",SUMIFS('Turnos'!$F$2:$F$13,'Turnos'!$A$2:$A$13,$A19,'Turnos'!$B$2:$B$13,F$6))))</f>
        <v/>
      </c>
      <c r="G19" s="30">
        <f>IF($A19="","",IF(COUNTIFS('Ausências'!$A$2:$A$13,$A19,'Ausências'!$C$2:$C$13,"&lt;="&amp;G$6,'Ausências'!$D$2:$D$13,"&gt;="&amp;G$6,'Ausências'!$F$2:$F$13,"Sim")&gt;0,"Ausente",IF(SUMIFS('Turnos'!$F$2:$F$13,'Turnos'!$A$2:$A$13,$A19,'Turnos'!$B$2:$B$13,G$6)=0,"",SUMIFS('Turnos'!$F$2:$F$13,'Turnos'!$A$2:$A$13,$A19,'Turnos'!$B$2:$B$13,G$6))))</f>
        <v/>
      </c>
      <c r="H19" s="30">
        <f>IF($A19="","",IF(COUNTIFS('Ausências'!$A$2:$A$13,$A19,'Ausências'!$C$2:$C$13,"&lt;="&amp;H$6,'Ausências'!$D$2:$D$13,"&gt;="&amp;H$6,'Ausências'!$F$2:$F$13,"Sim")&gt;0,"Ausente",IF(SUMIFS('Turnos'!$F$2:$F$13,'Turnos'!$A$2:$A$13,$A19,'Turnos'!$B$2:$B$13,H$6)=0,"",SUMIFS('Turnos'!$F$2:$F$13,'Turnos'!$A$2:$A$13,$A19,'Turnos'!$B$2:$B$13,H$6))))</f>
        <v/>
      </c>
      <c r="I19" s="31">
        <f>IF($A19="","",SUM(B19:H19))</f>
        <v/>
      </c>
      <c r="J19" s="30">
        <f>IF($A19="","",N(INDEX(TeamHours,MATCH($A19,TeamList,0))))</f>
        <v/>
      </c>
      <c r="K19" s="30">
        <f>IF($A19="","",I19-J19)</f>
        <v/>
      </c>
    </row>
    <row r="20">
      <c r="A20" s="29">
        <f>IF(INDEX(TeamList,14)="","",INDEX(TeamList,14))</f>
        <v/>
      </c>
      <c r="B20" s="30">
        <f>IF($A20="","",IF(COUNTIFS('Ausências'!$A$2:$A$13,$A20,'Ausências'!$C$2:$C$13,"&lt;="&amp;B$6,'Ausências'!$D$2:$D$13,"&gt;="&amp;B$6,'Ausências'!$F$2:$F$13,"Sim")&gt;0,"Ausente",IF(SUMIFS('Turnos'!$F$2:$F$13,'Turnos'!$A$2:$A$13,$A20,'Turnos'!$B$2:$B$13,B$6)=0,"",SUMIFS('Turnos'!$F$2:$F$13,'Turnos'!$A$2:$A$13,$A20,'Turnos'!$B$2:$B$13,B$6))))</f>
        <v/>
      </c>
      <c r="C20" s="30">
        <f>IF($A20="","",IF(COUNTIFS('Ausências'!$A$2:$A$13,$A20,'Ausências'!$C$2:$C$13,"&lt;="&amp;C$6,'Ausências'!$D$2:$D$13,"&gt;="&amp;C$6,'Ausências'!$F$2:$F$13,"Sim")&gt;0,"Ausente",IF(SUMIFS('Turnos'!$F$2:$F$13,'Turnos'!$A$2:$A$13,$A20,'Turnos'!$B$2:$B$13,C$6)=0,"",SUMIFS('Turnos'!$F$2:$F$13,'Turnos'!$A$2:$A$13,$A20,'Turnos'!$B$2:$B$13,C$6))))</f>
        <v/>
      </c>
      <c r="D20" s="30">
        <f>IF($A20="","",IF(COUNTIFS('Ausências'!$A$2:$A$13,$A20,'Ausências'!$C$2:$C$13,"&lt;="&amp;D$6,'Ausências'!$D$2:$D$13,"&gt;="&amp;D$6,'Ausências'!$F$2:$F$13,"Sim")&gt;0,"Ausente",IF(SUMIFS('Turnos'!$F$2:$F$13,'Turnos'!$A$2:$A$13,$A20,'Turnos'!$B$2:$B$13,D$6)=0,"",SUMIFS('Turnos'!$F$2:$F$13,'Turnos'!$A$2:$A$13,$A20,'Turnos'!$B$2:$B$13,D$6))))</f>
        <v/>
      </c>
      <c r="E20" s="30">
        <f>IF($A20="","",IF(COUNTIFS('Ausências'!$A$2:$A$13,$A20,'Ausências'!$C$2:$C$13,"&lt;="&amp;E$6,'Ausências'!$D$2:$D$13,"&gt;="&amp;E$6,'Ausências'!$F$2:$F$13,"Sim")&gt;0,"Ausente",IF(SUMIFS('Turnos'!$F$2:$F$13,'Turnos'!$A$2:$A$13,$A20,'Turnos'!$B$2:$B$13,E$6)=0,"",SUMIFS('Turnos'!$F$2:$F$13,'Turnos'!$A$2:$A$13,$A20,'Turnos'!$B$2:$B$13,E$6))))</f>
        <v/>
      </c>
      <c r="F20" s="30">
        <f>IF($A20="","",IF(COUNTIFS('Ausências'!$A$2:$A$13,$A20,'Ausências'!$C$2:$C$13,"&lt;="&amp;F$6,'Ausências'!$D$2:$D$13,"&gt;="&amp;F$6,'Ausências'!$F$2:$F$13,"Sim")&gt;0,"Ausente",IF(SUMIFS('Turnos'!$F$2:$F$13,'Turnos'!$A$2:$A$13,$A20,'Turnos'!$B$2:$B$13,F$6)=0,"",SUMIFS('Turnos'!$F$2:$F$13,'Turnos'!$A$2:$A$13,$A20,'Turnos'!$B$2:$B$13,F$6))))</f>
        <v/>
      </c>
      <c r="G20" s="30">
        <f>IF($A20="","",IF(COUNTIFS('Ausências'!$A$2:$A$13,$A20,'Ausências'!$C$2:$C$13,"&lt;="&amp;G$6,'Ausências'!$D$2:$D$13,"&gt;="&amp;G$6,'Ausências'!$F$2:$F$13,"Sim")&gt;0,"Ausente",IF(SUMIFS('Turnos'!$F$2:$F$13,'Turnos'!$A$2:$A$13,$A20,'Turnos'!$B$2:$B$13,G$6)=0,"",SUMIFS('Turnos'!$F$2:$F$13,'Turnos'!$A$2:$A$13,$A20,'Turnos'!$B$2:$B$13,G$6))))</f>
        <v/>
      </c>
      <c r="H20" s="30">
        <f>IF($A20="","",IF(COUNTIFS('Ausências'!$A$2:$A$13,$A20,'Ausências'!$C$2:$C$13,"&lt;="&amp;H$6,'Ausências'!$D$2:$D$13,"&gt;="&amp;H$6,'Ausências'!$F$2:$F$13,"Sim")&gt;0,"Ausente",IF(SUMIFS('Turnos'!$F$2:$F$13,'Turnos'!$A$2:$A$13,$A20,'Turnos'!$B$2:$B$13,H$6)=0,"",SUMIFS('Turnos'!$F$2:$F$13,'Turnos'!$A$2:$A$13,$A20,'Turnos'!$B$2:$B$13,H$6))))</f>
        <v/>
      </c>
      <c r="I20" s="31">
        <f>IF($A20="","",SUM(B20:H20))</f>
        <v/>
      </c>
      <c r="J20" s="30">
        <f>IF($A20="","",N(INDEX(TeamHours,MATCH($A20,TeamList,0))))</f>
        <v/>
      </c>
      <c r="K20" s="30">
        <f>IF($A20="","",I20-J20)</f>
        <v/>
      </c>
    </row>
    <row r="21">
      <c r="A21" s="29">
        <f>IF(INDEX(TeamList,15)="","",INDEX(TeamList,15))</f>
        <v/>
      </c>
      <c r="B21" s="30">
        <f>IF($A21="","",IF(COUNTIFS('Ausências'!$A$2:$A$13,$A21,'Ausências'!$C$2:$C$13,"&lt;="&amp;B$6,'Ausências'!$D$2:$D$13,"&gt;="&amp;B$6,'Ausências'!$F$2:$F$13,"Sim")&gt;0,"Ausente",IF(SUMIFS('Turnos'!$F$2:$F$13,'Turnos'!$A$2:$A$13,$A21,'Turnos'!$B$2:$B$13,B$6)=0,"",SUMIFS('Turnos'!$F$2:$F$13,'Turnos'!$A$2:$A$13,$A21,'Turnos'!$B$2:$B$13,B$6))))</f>
        <v/>
      </c>
      <c r="C21" s="30">
        <f>IF($A21="","",IF(COUNTIFS('Ausências'!$A$2:$A$13,$A21,'Ausências'!$C$2:$C$13,"&lt;="&amp;C$6,'Ausências'!$D$2:$D$13,"&gt;="&amp;C$6,'Ausências'!$F$2:$F$13,"Sim")&gt;0,"Ausente",IF(SUMIFS('Turnos'!$F$2:$F$13,'Turnos'!$A$2:$A$13,$A21,'Turnos'!$B$2:$B$13,C$6)=0,"",SUMIFS('Turnos'!$F$2:$F$13,'Turnos'!$A$2:$A$13,$A21,'Turnos'!$B$2:$B$13,C$6))))</f>
        <v/>
      </c>
      <c r="D21" s="30">
        <f>IF($A21="","",IF(COUNTIFS('Ausências'!$A$2:$A$13,$A21,'Ausências'!$C$2:$C$13,"&lt;="&amp;D$6,'Ausências'!$D$2:$D$13,"&gt;="&amp;D$6,'Ausências'!$F$2:$F$13,"Sim")&gt;0,"Ausente",IF(SUMIFS('Turnos'!$F$2:$F$13,'Turnos'!$A$2:$A$13,$A21,'Turnos'!$B$2:$B$13,D$6)=0,"",SUMIFS('Turnos'!$F$2:$F$13,'Turnos'!$A$2:$A$13,$A21,'Turnos'!$B$2:$B$13,D$6))))</f>
        <v/>
      </c>
      <c r="E21" s="30">
        <f>IF($A21="","",IF(COUNTIFS('Ausências'!$A$2:$A$13,$A21,'Ausências'!$C$2:$C$13,"&lt;="&amp;E$6,'Ausências'!$D$2:$D$13,"&gt;="&amp;E$6,'Ausências'!$F$2:$F$13,"Sim")&gt;0,"Ausente",IF(SUMIFS('Turnos'!$F$2:$F$13,'Turnos'!$A$2:$A$13,$A21,'Turnos'!$B$2:$B$13,E$6)=0,"",SUMIFS('Turnos'!$F$2:$F$13,'Turnos'!$A$2:$A$13,$A21,'Turnos'!$B$2:$B$13,E$6))))</f>
        <v/>
      </c>
      <c r="F21" s="30">
        <f>IF($A21="","",IF(COUNTIFS('Ausências'!$A$2:$A$13,$A21,'Ausências'!$C$2:$C$13,"&lt;="&amp;F$6,'Ausências'!$D$2:$D$13,"&gt;="&amp;F$6,'Ausências'!$F$2:$F$13,"Sim")&gt;0,"Ausente",IF(SUMIFS('Turnos'!$F$2:$F$13,'Turnos'!$A$2:$A$13,$A21,'Turnos'!$B$2:$B$13,F$6)=0,"",SUMIFS('Turnos'!$F$2:$F$13,'Turnos'!$A$2:$A$13,$A21,'Turnos'!$B$2:$B$13,F$6))))</f>
        <v/>
      </c>
      <c r="G21" s="30">
        <f>IF($A21="","",IF(COUNTIFS('Ausências'!$A$2:$A$13,$A21,'Ausências'!$C$2:$C$13,"&lt;="&amp;G$6,'Ausências'!$D$2:$D$13,"&gt;="&amp;G$6,'Ausências'!$F$2:$F$13,"Sim")&gt;0,"Ausente",IF(SUMIFS('Turnos'!$F$2:$F$13,'Turnos'!$A$2:$A$13,$A21,'Turnos'!$B$2:$B$13,G$6)=0,"",SUMIFS('Turnos'!$F$2:$F$13,'Turnos'!$A$2:$A$13,$A21,'Turnos'!$B$2:$B$13,G$6))))</f>
        <v/>
      </c>
      <c r="H21" s="30">
        <f>IF($A21="","",IF(COUNTIFS('Ausências'!$A$2:$A$13,$A21,'Ausências'!$C$2:$C$13,"&lt;="&amp;H$6,'Ausências'!$D$2:$D$13,"&gt;="&amp;H$6,'Ausências'!$F$2:$F$13,"Sim")&gt;0,"Ausente",IF(SUMIFS('Turnos'!$F$2:$F$13,'Turnos'!$A$2:$A$13,$A21,'Turnos'!$B$2:$B$13,H$6)=0,"",SUMIFS('Turnos'!$F$2:$F$13,'Turnos'!$A$2:$A$13,$A21,'Turnos'!$B$2:$B$13,H$6))))</f>
        <v/>
      </c>
      <c r="I21" s="31">
        <f>IF($A21="","",SUM(B21:H21))</f>
        <v/>
      </c>
      <c r="J21" s="30">
        <f>IF($A21="","",N(INDEX(TeamHours,MATCH($A21,TeamList,0))))</f>
        <v/>
      </c>
      <c r="K21" s="30">
        <f>IF($A21="","",I21-J21)</f>
        <v/>
      </c>
    </row>
    <row r="22">
      <c r="A22" s="29">
        <f>IF(INDEX(TeamList,16)="","",INDEX(TeamList,16))</f>
        <v/>
      </c>
      <c r="B22" s="30">
        <f>IF($A22="","",IF(COUNTIFS('Ausências'!$A$2:$A$13,$A22,'Ausências'!$C$2:$C$13,"&lt;="&amp;B$6,'Ausências'!$D$2:$D$13,"&gt;="&amp;B$6,'Ausências'!$F$2:$F$13,"Sim")&gt;0,"Ausente",IF(SUMIFS('Turnos'!$F$2:$F$13,'Turnos'!$A$2:$A$13,$A22,'Turnos'!$B$2:$B$13,B$6)=0,"",SUMIFS('Turnos'!$F$2:$F$13,'Turnos'!$A$2:$A$13,$A22,'Turnos'!$B$2:$B$13,B$6))))</f>
        <v/>
      </c>
      <c r="C22" s="30">
        <f>IF($A22="","",IF(COUNTIFS('Ausências'!$A$2:$A$13,$A22,'Ausências'!$C$2:$C$13,"&lt;="&amp;C$6,'Ausências'!$D$2:$D$13,"&gt;="&amp;C$6,'Ausências'!$F$2:$F$13,"Sim")&gt;0,"Ausente",IF(SUMIFS('Turnos'!$F$2:$F$13,'Turnos'!$A$2:$A$13,$A22,'Turnos'!$B$2:$B$13,C$6)=0,"",SUMIFS('Turnos'!$F$2:$F$13,'Turnos'!$A$2:$A$13,$A22,'Turnos'!$B$2:$B$13,C$6))))</f>
        <v/>
      </c>
      <c r="D22" s="30">
        <f>IF($A22="","",IF(COUNTIFS('Ausências'!$A$2:$A$13,$A22,'Ausências'!$C$2:$C$13,"&lt;="&amp;D$6,'Ausências'!$D$2:$D$13,"&gt;="&amp;D$6,'Ausências'!$F$2:$F$13,"Sim")&gt;0,"Ausente",IF(SUMIFS('Turnos'!$F$2:$F$13,'Turnos'!$A$2:$A$13,$A22,'Turnos'!$B$2:$B$13,D$6)=0,"",SUMIFS('Turnos'!$F$2:$F$13,'Turnos'!$A$2:$A$13,$A22,'Turnos'!$B$2:$B$13,D$6))))</f>
        <v/>
      </c>
      <c r="E22" s="30">
        <f>IF($A22="","",IF(COUNTIFS('Ausências'!$A$2:$A$13,$A22,'Ausências'!$C$2:$C$13,"&lt;="&amp;E$6,'Ausências'!$D$2:$D$13,"&gt;="&amp;E$6,'Ausências'!$F$2:$F$13,"Sim")&gt;0,"Ausente",IF(SUMIFS('Turnos'!$F$2:$F$13,'Turnos'!$A$2:$A$13,$A22,'Turnos'!$B$2:$B$13,E$6)=0,"",SUMIFS('Turnos'!$F$2:$F$13,'Turnos'!$A$2:$A$13,$A22,'Turnos'!$B$2:$B$13,E$6))))</f>
        <v/>
      </c>
      <c r="F22" s="30">
        <f>IF($A22="","",IF(COUNTIFS('Ausências'!$A$2:$A$13,$A22,'Ausências'!$C$2:$C$13,"&lt;="&amp;F$6,'Ausências'!$D$2:$D$13,"&gt;="&amp;F$6,'Ausências'!$F$2:$F$13,"Sim")&gt;0,"Ausente",IF(SUMIFS('Turnos'!$F$2:$F$13,'Turnos'!$A$2:$A$13,$A22,'Turnos'!$B$2:$B$13,F$6)=0,"",SUMIFS('Turnos'!$F$2:$F$13,'Turnos'!$A$2:$A$13,$A22,'Turnos'!$B$2:$B$13,F$6))))</f>
        <v/>
      </c>
      <c r="G22" s="30">
        <f>IF($A22="","",IF(COUNTIFS('Ausências'!$A$2:$A$13,$A22,'Ausências'!$C$2:$C$13,"&lt;="&amp;G$6,'Ausências'!$D$2:$D$13,"&gt;="&amp;G$6,'Ausências'!$F$2:$F$13,"Sim")&gt;0,"Ausente",IF(SUMIFS('Turnos'!$F$2:$F$13,'Turnos'!$A$2:$A$13,$A22,'Turnos'!$B$2:$B$13,G$6)=0,"",SUMIFS('Turnos'!$F$2:$F$13,'Turnos'!$A$2:$A$13,$A22,'Turnos'!$B$2:$B$13,G$6))))</f>
        <v/>
      </c>
      <c r="H22" s="30">
        <f>IF($A22="","",IF(COUNTIFS('Ausências'!$A$2:$A$13,$A22,'Ausências'!$C$2:$C$13,"&lt;="&amp;H$6,'Ausências'!$D$2:$D$13,"&gt;="&amp;H$6,'Ausências'!$F$2:$F$13,"Sim")&gt;0,"Ausente",IF(SUMIFS('Turnos'!$F$2:$F$13,'Turnos'!$A$2:$A$13,$A22,'Turnos'!$B$2:$B$13,H$6)=0,"",SUMIFS('Turnos'!$F$2:$F$13,'Turnos'!$A$2:$A$13,$A22,'Turnos'!$B$2:$B$13,H$6))))</f>
        <v/>
      </c>
      <c r="I22" s="31">
        <f>IF($A22="","",SUM(B22:H22))</f>
        <v/>
      </c>
      <c r="J22" s="30">
        <f>IF($A22="","",N(INDEX(TeamHours,MATCH($A22,TeamList,0))))</f>
        <v/>
      </c>
      <c r="K22" s="30">
        <f>IF($A22="","",I22-J22)</f>
        <v/>
      </c>
    </row>
    <row r="23">
      <c r="A23" s="29">
        <f>IF(INDEX(TeamList,17)="","",INDEX(TeamList,17))</f>
        <v/>
      </c>
      <c r="B23" s="30">
        <f>IF($A23="","",IF(COUNTIFS('Ausências'!$A$2:$A$13,$A23,'Ausências'!$C$2:$C$13,"&lt;="&amp;B$6,'Ausências'!$D$2:$D$13,"&gt;="&amp;B$6,'Ausências'!$F$2:$F$13,"Sim")&gt;0,"Ausente",IF(SUMIFS('Turnos'!$F$2:$F$13,'Turnos'!$A$2:$A$13,$A23,'Turnos'!$B$2:$B$13,B$6)=0,"",SUMIFS('Turnos'!$F$2:$F$13,'Turnos'!$A$2:$A$13,$A23,'Turnos'!$B$2:$B$13,B$6))))</f>
        <v/>
      </c>
      <c r="C23" s="30">
        <f>IF($A23="","",IF(COUNTIFS('Ausências'!$A$2:$A$13,$A23,'Ausências'!$C$2:$C$13,"&lt;="&amp;C$6,'Ausências'!$D$2:$D$13,"&gt;="&amp;C$6,'Ausências'!$F$2:$F$13,"Sim")&gt;0,"Ausente",IF(SUMIFS('Turnos'!$F$2:$F$13,'Turnos'!$A$2:$A$13,$A23,'Turnos'!$B$2:$B$13,C$6)=0,"",SUMIFS('Turnos'!$F$2:$F$13,'Turnos'!$A$2:$A$13,$A23,'Turnos'!$B$2:$B$13,C$6))))</f>
        <v/>
      </c>
      <c r="D23" s="30">
        <f>IF($A23="","",IF(COUNTIFS('Ausências'!$A$2:$A$13,$A23,'Ausências'!$C$2:$C$13,"&lt;="&amp;D$6,'Ausências'!$D$2:$D$13,"&gt;="&amp;D$6,'Ausências'!$F$2:$F$13,"Sim")&gt;0,"Ausente",IF(SUMIFS('Turnos'!$F$2:$F$13,'Turnos'!$A$2:$A$13,$A23,'Turnos'!$B$2:$B$13,D$6)=0,"",SUMIFS('Turnos'!$F$2:$F$13,'Turnos'!$A$2:$A$13,$A23,'Turnos'!$B$2:$B$13,D$6))))</f>
        <v/>
      </c>
      <c r="E23" s="30">
        <f>IF($A23="","",IF(COUNTIFS('Ausências'!$A$2:$A$13,$A23,'Ausências'!$C$2:$C$13,"&lt;="&amp;E$6,'Ausências'!$D$2:$D$13,"&gt;="&amp;E$6,'Ausências'!$F$2:$F$13,"Sim")&gt;0,"Ausente",IF(SUMIFS('Turnos'!$F$2:$F$13,'Turnos'!$A$2:$A$13,$A23,'Turnos'!$B$2:$B$13,E$6)=0,"",SUMIFS('Turnos'!$F$2:$F$13,'Turnos'!$A$2:$A$13,$A23,'Turnos'!$B$2:$B$13,E$6))))</f>
        <v/>
      </c>
      <c r="F23" s="30">
        <f>IF($A23="","",IF(COUNTIFS('Ausências'!$A$2:$A$13,$A23,'Ausências'!$C$2:$C$13,"&lt;="&amp;F$6,'Ausências'!$D$2:$D$13,"&gt;="&amp;F$6,'Ausências'!$F$2:$F$13,"Sim")&gt;0,"Ausente",IF(SUMIFS('Turnos'!$F$2:$F$13,'Turnos'!$A$2:$A$13,$A23,'Turnos'!$B$2:$B$13,F$6)=0,"",SUMIFS('Turnos'!$F$2:$F$13,'Turnos'!$A$2:$A$13,$A23,'Turnos'!$B$2:$B$13,F$6))))</f>
        <v/>
      </c>
      <c r="G23" s="30">
        <f>IF($A23="","",IF(COUNTIFS('Ausências'!$A$2:$A$13,$A23,'Ausências'!$C$2:$C$13,"&lt;="&amp;G$6,'Ausências'!$D$2:$D$13,"&gt;="&amp;G$6,'Ausências'!$F$2:$F$13,"Sim")&gt;0,"Ausente",IF(SUMIFS('Turnos'!$F$2:$F$13,'Turnos'!$A$2:$A$13,$A23,'Turnos'!$B$2:$B$13,G$6)=0,"",SUMIFS('Turnos'!$F$2:$F$13,'Turnos'!$A$2:$A$13,$A23,'Turnos'!$B$2:$B$13,G$6))))</f>
        <v/>
      </c>
      <c r="H23" s="30">
        <f>IF($A23="","",IF(COUNTIFS('Ausências'!$A$2:$A$13,$A23,'Ausências'!$C$2:$C$13,"&lt;="&amp;H$6,'Ausências'!$D$2:$D$13,"&gt;="&amp;H$6,'Ausências'!$F$2:$F$13,"Sim")&gt;0,"Ausente",IF(SUMIFS('Turnos'!$F$2:$F$13,'Turnos'!$A$2:$A$13,$A23,'Turnos'!$B$2:$B$13,H$6)=0,"",SUMIFS('Turnos'!$F$2:$F$13,'Turnos'!$A$2:$A$13,$A23,'Turnos'!$B$2:$B$13,H$6))))</f>
        <v/>
      </c>
      <c r="I23" s="31">
        <f>IF($A23="","",SUM(B23:H23))</f>
        <v/>
      </c>
      <c r="J23" s="30">
        <f>IF($A23="","",N(INDEX(TeamHours,MATCH($A23,TeamList,0))))</f>
        <v/>
      </c>
      <c r="K23" s="30">
        <f>IF($A23="","",I23-J23)</f>
        <v/>
      </c>
    </row>
    <row r="24">
      <c r="A24" s="29">
        <f>IF(INDEX(TeamList,18)="","",INDEX(TeamList,18))</f>
        <v/>
      </c>
      <c r="B24" s="30">
        <f>IF($A24="","",IF(COUNTIFS('Ausências'!$A$2:$A$13,$A24,'Ausências'!$C$2:$C$13,"&lt;="&amp;B$6,'Ausências'!$D$2:$D$13,"&gt;="&amp;B$6,'Ausências'!$F$2:$F$13,"Sim")&gt;0,"Ausente",IF(SUMIFS('Turnos'!$F$2:$F$13,'Turnos'!$A$2:$A$13,$A24,'Turnos'!$B$2:$B$13,B$6)=0,"",SUMIFS('Turnos'!$F$2:$F$13,'Turnos'!$A$2:$A$13,$A24,'Turnos'!$B$2:$B$13,B$6))))</f>
        <v/>
      </c>
      <c r="C24" s="30">
        <f>IF($A24="","",IF(COUNTIFS('Ausências'!$A$2:$A$13,$A24,'Ausências'!$C$2:$C$13,"&lt;="&amp;C$6,'Ausências'!$D$2:$D$13,"&gt;="&amp;C$6,'Ausências'!$F$2:$F$13,"Sim")&gt;0,"Ausente",IF(SUMIFS('Turnos'!$F$2:$F$13,'Turnos'!$A$2:$A$13,$A24,'Turnos'!$B$2:$B$13,C$6)=0,"",SUMIFS('Turnos'!$F$2:$F$13,'Turnos'!$A$2:$A$13,$A24,'Turnos'!$B$2:$B$13,C$6))))</f>
        <v/>
      </c>
      <c r="D24" s="30">
        <f>IF($A24="","",IF(COUNTIFS('Ausências'!$A$2:$A$13,$A24,'Ausências'!$C$2:$C$13,"&lt;="&amp;D$6,'Ausências'!$D$2:$D$13,"&gt;="&amp;D$6,'Ausências'!$F$2:$F$13,"Sim")&gt;0,"Ausente",IF(SUMIFS('Turnos'!$F$2:$F$13,'Turnos'!$A$2:$A$13,$A24,'Turnos'!$B$2:$B$13,D$6)=0,"",SUMIFS('Turnos'!$F$2:$F$13,'Turnos'!$A$2:$A$13,$A24,'Turnos'!$B$2:$B$13,D$6))))</f>
        <v/>
      </c>
      <c r="E24" s="30">
        <f>IF($A24="","",IF(COUNTIFS('Ausências'!$A$2:$A$13,$A24,'Ausências'!$C$2:$C$13,"&lt;="&amp;E$6,'Ausências'!$D$2:$D$13,"&gt;="&amp;E$6,'Ausências'!$F$2:$F$13,"Sim")&gt;0,"Ausente",IF(SUMIFS('Turnos'!$F$2:$F$13,'Turnos'!$A$2:$A$13,$A24,'Turnos'!$B$2:$B$13,E$6)=0,"",SUMIFS('Turnos'!$F$2:$F$13,'Turnos'!$A$2:$A$13,$A24,'Turnos'!$B$2:$B$13,E$6))))</f>
        <v/>
      </c>
      <c r="F24" s="30">
        <f>IF($A24="","",IF(COUNTIFS('Ausências'!$A$2:$A$13,$A24,'Ausências'!$C$2:$C$13,"&lt;="&amp;F$6,'Ausências'!$D$2:$D$13,"&gt;="&amp;F$6,'Ausências'!$F$2:$F$13,"Sim")&gt;0,"Ausente",IF(SUMIFS('Turnos'!$F$2:$F$13,'Turnos'!$A$2:$A$13,$A24,'Turnos'!$B$2:$B$13,F$6)=0,"",SUMIFS('Turnos'!$F$2:$F$13,'Turnos'!$A$2:$A$13,$A24,'Turnos'!$B$2:$B$13,F$6))))</f>
        <v/>
      </c>
      <c r="G24" s="30">
        <f>IF($A24="","",IF(COUNTIFS('Ausências'!$A$2:$A$13,$A24,'Ausências'!$C$2:$C$13,"&lt;="&amp;G$6,'Ausências'!$D$2:$D$13,"&gt;="&amp;G$6,'Ausências'!$F$2:$F$13,"Sim")&gt;0,"Ausente",IF(SUMIFS('Turnos'!$F$2:$F$13,'Turnos'!$A$2:$A$13,$A24,'Turnos'!$B$2:$B$13,G$6)=0,"",SUMIFS('Turnos'!$F$2:$F$13,'Turnos'!$A$2:$A$13,$A24,'Turnos'!$B$2:$B$13,G$6))))</f>
        <v/>
      </c>
      <c r="H24" s="30">
        <f>IF($A24="","",IF(COUNTIFS('Ausências'!$A$2:$A$13,$A24,'Ausências'!$C$2:$C$13,"&lt;="&amp;H$6,'Ausências'!$D$2:$D$13,"&gt;="&amp;H$6,'Ausências'!$F$2:$F$13,"Sim")&gt;0,"Ausente",IF(SUMIFS('Turnos'!$F$2:$F$13,'Turnos'!$A$2:$A$13,$A24,'Turnos'!$B$2:$B$13,H$6)=0,"",SUMIFS('Turnos'!$F$2:$F$13,'Turnos'!$A$2:$A$13,$A24,'Turnos'!$B$2:$B$13,H$6))))</f>
        <v/>
      </c>
      <c r="I24" s="31">
        <f>IF($A24="","",SUM(B24:H24))</f>
        <v/>
      </c>
      <c r="J24" s="30">
        <f>IF($A24="","",N(INDEX(TeamHours,MATCH($A24,TeamList,0))))</f>
        <v/>
      </c>
      <c r="K24" s="30">
        <f>IF($A24="","",I24-J24)</f>
        <v/>
      </c>
    </row>
    <row r="25">
      <c r="A25" s="29">
        <f>IF(INDEX(TeamList,19)="","",INDEX(TeamList,19))</f>
        <v/>
      </c>
      <c r="B25" s="30">
        <f>IF($A25="","",IF(COUNTIFS('Ausências'!$A$2:$A$13,$A25,'Ausências'!$C$2:$C$13,"&lt;="&amp;B$6,'Ausências'!$D$2:$D$13,"&gt;="&amp;B$6,'Ausências'!$F$2:$F$13,"Sim")&gt;0,"Ausente",IF(SUMIFS('Turnos'!$F$2:$F$13,'Turnos'!$A$2:$A$13,$A25,'Turnos'!$B$2:$B$13,B$6)=0,"",SUMIFS('Turnos'!$F$2:$F$13,'Turnos'!$A$2:$A$13,$A25,'Turnos'!$B$2:$B$13,B$6))))</f>
        <v/>
      </c>
      <c r="C25" s="30">
        <f>IF($A25="","",IF(COUNTIFS('Ausências'!$A$2:$A$13,$A25,'Ausências'!$C$2:$C$13,"&lt;="&amp;C$6,'Ausências'!$D$2:$D$13,"&gt;="&amp;C$6,'Ausências'!$F$2:$F$13,"Sim")&gt;0,"Ausente",IF(SUMIFS('Turnos'!$F$2:$F$13,'Turnos'!$A$2:$A$13,$A25,'Turnos'!$B$2:$B$13,C$6)=0,"",SUMIFS('Turnos'!$F$2:$F$13,'Turnos'!$A$2:$A$13,$A25,'Turnos'!$B$2:$B$13,C$6))))</f>
        <v/>
      </c>
      <c r="D25" s="30">
        <f>IF($A25="","",IF(COUNTIFS('Ausências'!$A$2:$A$13,$A25,'Ausências'!$C$2:$C$13,"&lt;="&amp;D$6,'Ausências'!$D$2:$D$13,"&gt;="&amp;D$6,'Ausências'!$F$2:$F$13,"Sim")&gt;0,"Ausente",IF(SUMIFS('Turnos'!$F$2:$F$13,'Turnos'!$A$2:$A$13,$A25,'Turnos'!$B$2:$B$13,D$6)=0,"",SUMIFS('Turnos'!$F$2:$F$13,'Turnos'!$A$2:$A$13,$A25,'Turnos'!$B$2:$B$13,D$6))))</f>
        <v/>
      </c>
      <c r="E25" s="30">
        <f>IF($A25="","",IF(COUNTIFS('Ausências'!$A$2:$A$13,$A25,'Ausências'!$C$2:$C$13,"&lt;="&amp;E$6,'Ausências'!$D$2:$D$13,"&gt;="&amp;E$6,'Ausências'!$F$2:$F$13,"Sim")&gt;0,"Ausente",IF(SUMIFS('Turnos'!$F$2:$F$13,'Turnos'!$A$2:$A$13,$A25,'Turnos'!$B$2:$B$13,E$6)=0,"",SUMIFS('Turnos'!$F$2:$F$13,'Turnos'!$A$2:$A$13,$A25,'Turnos'!$B$2:$B$13,E$6))))</f>
        <v/>
      </c>
      <c r="F25" s="30">
        <f>IF($A25="","",IF(COUNTIFS('Ausências'!$A$2:$A$13,$A25,'Ausências'!$C$2:$C$13,"&lt;="&amp;F$6,'Ausências'!$D$2:$D$13,"&gt;="&amp;F$6,'Ausências'!$F$2:$F$13,"Sim")&gt;0,"Ausente",IF(SUMIFS('Turnos'!$F$2:$F$13,'Turnos'!$A$2:$A$13,$A25,'Turnos'!$B$2:$B$13,F$6)=0,"",SUMIFS('Turnos'!$F$2:$F$13,'Turnos'!$A$2:$A$13,$A25,'Turnos'!$B$2:$B$13,F$6))))</f>
        <v/>
      </c>
      <c r="G25" s="30">
        <f>IF($A25="","",IF(COUNTIFS('Ausências'!$A$2:$A$13,$A25,'Ausências'!$C$2:$C$13,"&lt;="&amp;G$6,'Ausências'!$D$2:$D$13,"&gt;="&amp;G$6,'Ausências'!$F$2:$F$13,"Sim")&gt;0,"Ausente",IF(SUMIFS('Turnos'!$F$2:$F$13,'Turnos'!$A$2:$A$13,$A25,'Turnos'!$B$2:$B$13,G$6)=0,"",SUMIFS('Turnos'!$F$2:$F$13,'Turnos'!$A$2:$A$13,$A25,'Turnos'!$B$2:$B$13,G$6))))</f>
        <v/>
      </c>
      <c r="H25" s="30">
        <f>IF($A25="","",IF(COUNTIFS('Ausências'!$A$2:$A$13,$A25,'Ausências'!$C$2:$C$13,"&lt;="&amp;H$6,'Ausências'!$D$2:$D$13,"&gt;="&amp;H$6,'Ausências'!$F$2:$F$13,"Sim")&gt;0,"Ausente",IF(SUMIFS('Turnos'!$F$2:$F$13,'Turnos'!$A$2:$A$13,$A25,'Turnos'!$B$2:$B$13,H$6)=0,"",SUMIFS('Turnos'!$F$2:$F$13,'Turnos'!$A$2:$A$13,$A25,'Turnos'!$B$2:$B$13,H$6))))</f>
        <v/>
      </c>
      <c r="I25" s="31">
        <f>IF($A25="","",SUM(B25:H25))</f>
        <v/>
      </c>
      <c r="J25" s="30">
        <f>IF($A25="","",N(INDEX(TeamHours,MATCH($A25,TeamList,0))))</f>
        <v/>
      </c>
      <c r="K25" s="30">
        <f>IF($A25="","",I25-J25)</f>
        <v/>
      </c>
    </row>
    <row r="26">
      <c r="A26" s="29">
        <f>IF(INDEX(TeamList,20)="","",INDEX(TeamList,20))</f>
        <v/>
      </c>
      <c r="B26" s="30">
        <f>IF($A26="","",IF(COUNTIFS('Ausências'!$A$2:$A$13,$A26,'Ausências'!$C$2:$C$13,"&lt;="&amp;B$6,'Ausências'!$D$2:$D$13,"&gt;="&amp;B$6,'Ausências'!$F$2:$F$13,"Sim")&gt;0,"Ausente",IF(SUMIFS('Turnos'!$F$2:$F$13,'Turnos'!$A$2:$A$13,$A26,'Turnos'!$B$2:$B$13,B$6)=0,"",SUMIFS('Turnos'!$F$2:$F$13,'Turnos'!$A$2:$A$13,$A26,'Turnos'!$B$2:$B$13,B$6))))</f>
        <v/>
      </c>
      <c r="C26" s="30">
        <f>IF($A26="","",IF(COUNTIFS('Ausências'!$A$2:$A$13,$A26,'Ausências'!$C$2:$C$13,"&lt;="&amp;C$6,'Ausências'!$D$2:$D$13,"&gt;="&amp;C$6,'Ausências'!$F$2:$F$13,"Sim")&gt;0,"Ausente",IF(SUMIFS('Turnos'!$F$2:$F$13,'Turnos'!$A$2:$A$13,$A26,'Turnos'!$B$2:$B$13,C$6)=0,"",SUMIFS('Turnos'!$F$2:$F$13,'Turnos'!$A$2:$A$13,$A26,'Turnos'!$B$2:$B$13,C$6))))</f>
        <v/>
      </c>
      <c r="D26" s="30">
        <f>IF($A26="","",IF(COUNTIFS('Ausências'!$A$2:$A$13,$A26,'Ausências'!$C$2:$C$13,"&lt;="&amp;D$6,'Ausências'!$D$2:$D$13,"&gt;="&amp;D$6,'Ausências'!$F$2:$F$13,"Sim")&gt;0,"Ausente",IF(SUMIFS('Turnos'!$F$2:$F$13,'Turnos'!$A$2:$A$13,$A26,'Turnos'!$B$2:$B$13,D$6)=0,"",SUMIFS('Turnos'!$F$2:$F$13,'Turnos'!$A$2:$A$13,$A26,'Turnos'!$B$2:$B$13,D$6))))</f>
        <v/>
      </c>
      <c r="E26" s="30">
        <f>IF($A26="","",IF(COUNTIFS('Ausências'!$A$2:$A$13,$A26,'Ausências'!$C$2:$C$13,"&lt;="&amp;E$6,'Ausências'!$D$2:$D$13,"&gt;="&amp;E$6,'Ausências'!$F$2:$F$13,"Sim")&gt;0,"Ausente",IF(SUMIFS('Turnos'!$F$2:$F$13,'Turnos'!$A$2:$A$13,$A26,'Turnos'!$B$2:$B$13,E$6)=0,"",SUMIFS('Turnos'!$F$2:$F$13,'Turnos'!$A$2:$A$13,$A26,'Turnos'!$B$2:$B$13,E$6))))</f>
        <v/>
      </c>
      <c r="F26" s="30">
        <f>IF($A26="","",IF(COUNTIFS('Ausências'!$A$2:$A$13,$A26,'Ausências'!$C$2:$C$13,"&lt;="&amp;F$6,'Ausências'!$D$2:$D$13,"&gt;="&amp;F$6,'Ausências'!$F$2:$F$13,"Sim")&gt;0,"Ausente",IF(SUMIFS('Turnos'!$F$2:$F$13,'Turnos'!$A$2:$A$13,$A26,'Turnos'!$B$2:$B$13,F$6)=0,"",SUMIFS('Turnos'!$F$2:$F$13,'Turnos'!$A$2:$A$13,$A26,'Turnos'!$B$2:$B$13,F$6))))</f>
        <v/>
      </c>
      <c r="G26" s="30">
        <f>IF($A26="","",IF(COUNTIFS('Ausências'!$A$2:$A$13,$A26,'Ausências'!$C$2:$C$13,"&lt;="&amp;G$6,'Ausências'!$D$2:$D$13,"&gt;="&amp;G$6,'Ausências'!$F$2:$F$13,"Sim")&gt;0,"Ausente",IF(SUMIFS('Turnos'!$F$2:$F$13,'Turnos'!$A$2:$A$13,$A26,'Turnos'!$B$2:$B$13,G$6)=0,"",SUMIFS('Turnos'!$F$2:$F$13,'Turnos'!$A$2:$A$13,$A26,'Turnos'!$B$2:$B$13,G$6))))</f>
        <v/>
      </c>
      <c r="H26" s="30">
        <f>IF($A26="","",IF(COUNTIFS('Ausências'!$A$2:$A$13,$A26,'Ausências'!$C$2:$C$13,"&lt;="&amp;H$6,'Ausências'!$D$2:$D$13,"&gt;="&amp;H$6,'Ausências'!$F$2:$F$13,"Sim")&gt;0,"Ausente",IF(SUMIFS('Turnos'!$F$2:$F$13,'Turnos'!$A$2:$A$13,$A26,'Turnos'!$B$2:$B$13,H$6)=0,"",SUMIFS('Turnos'!$F$2:$F$13,'Turnos'!$A$2:$A$13,$A26,'Turnos'!$B$2:$B$13,H$6))))</f>
        <v/>
      </c>
      <c r="I26" s="31">
        <f>IF($A26="","",SUM(B26:H26))</f>
        <v/>
      </c>
      <c r="J26" s="30">
        <f>IF($A26="","",N(INDEX(TeamHours,MATCH($A26,TeamList,0))))</f>
        <v/>
      </c>
      <c r="K26" s="30">
        <f>IF($A26="","",I26-J26)</f>
        <v/>
      </c>
    </row>
    <row r="27">
      <c r="A27" s="29">
        <f>IF(INDEX(TeamList,21)="","",INDEX(TeamList,21))</f>
        <v/>
      </c>
      <c r="B27" s="30">
        <f>IF($A27="","",IF(COUNTIFS('Ausências'!$A$2:$A$13,$A27,'Ausências'!$C$2:$C$13,"&lt;="&amp;B$6,'Ausências'!$D$2:$D$13,"&gt;="&amp;B$6,'Ausências'!$F$2:$F$13,"Sim")&gt;0,"Ausente",IF(SUMIFS('Turnos'!$F$2:$F$13,'Turnos'!$A$2:$A$13,$A27,'Turnos'!$B$2:$B$13,B$6)=0,"",SUMIFS('Turnos'!$F$2:$F$13,'Turnos'!$A$2:$A$13,$A27,'Turnos'!$B$2:$B$13,B$6))))</f>
        <v/>
      </c>
      <c r="C27" s="30">
        <f>IF($A27="","",IF(COUNTIFS('Ausências'!$A$2:$A$13,$A27,'Ausências'!$C$2:$C$13,"&lt;="&amp;C$6,'Ausências'!$D$2:$D$13,"&gt;="&amp;C$6,'Ausências'!$F$2:$F$13,"Sim")&gt;0,"Ausente",IF(SUMIFS('Turnos'!$F$2:$F$13,'Turnos'!$A$2:$A$13,$A27,'Turnos'!$B$2:$B$13,C$6)=0,"",SUMIFS('Turnos'!$F$2:$F$13,'Turnos'!$A$2:$A$13,$A27,'Turnos'!$B$2:$B$13,C$6))))</f>
        <v/>
      </c>
      <c r="D27" s="30">
        <f>IF($A27="","",IF(COUNTIFS('Ausências'!$A$2:$A$13,$A27,'Ausências'!$C$2:$C$13,"&lt;="&amp;D$6,'Ausências'!$D$2:$D$13,"&gt;="&amp;D$6,'Ausências'!$F$2:$F$13,"Sim")&gt;0,"Ausente",IF(SUMIFS('Turnos'!$F$2:$F$13,'Turnos'!$A$2:$A$13,$A27,'Turnos'!$B$2:$B$13,D$6)=0,"",SUMIFS('Turnos'!$F$2:$F$13,'Turnos'!$A$2:$A$13,$A27,'Turnos'!$B$2:$B$13,D$6))))</f>
        <v/>
      </c>
      <c r="E27" s="30">
        <f>IF($A27="","",IF(COUNTIFS('Ausências'!$A$2:$A$13,$A27,'Ausências'!$C$2:$C$13,"&lt;="&amp;E$6,'Ausências'!$D$2:$D$13,"&gt;="&amp;E$6,'Ausências'!$F$2:$F$13,"Sim")&gt;0,"Ausente",IF(SUMIFS('Turnos'!$F$2:$F$13,'Turnos'!$A$2:$A$13,$A27,'Turnos'!$B$2:$B$13,E$6)=0,"",SUMIFS('Turnos'!$F$2:$F$13,'Turnos'!$A$2:$A$13,$A27,'Turnos'!$B$2:$B$13,E$6))))</f>
        <v/>
      </c>
      <c r="F27" s="30">
        <f>IF($A27="","",IF(COUNTIFS('Ausências'!$A$2:$A$13,$A27,'Ausências'!$C$2:$C$13,"&lt;="&amp;F$6,'Ausências'!$D$2:$D$13,"&gt;="&amp;F$6,'Ausências'!$F$2:$F$13,"Sim")&gt;0,"Ausente",IF(SUMIFS('Turnos'!$F$2:$F$13,'Turnos'!$A$2:$A$13,$A27,'Turnos'!$B$2:$B$13,F$6)=0,"",SUMIFS('Turnos'!$F$2:$F$13,'Turnos'!$A$2:$A$13,$A27,'Turnos'!$B$2:$B$13,F$6))))</f>
        <v/>
      </c>
      <c r="G27" s="30">
        <f>IF($A27="","",IF(COUNTIFS('Ausências'!$A$2:$A$13,$A27,'Ausências'!$C$2:$C$13,"&lt;="&amp;G$6,'Ausências'!$D$2:$D$13,"&gt;="&amp;G$6,'Ausências'!$F$2:$F$13,"Sim")&gt;0,"Ausente",IF(SUMIFS('Turnos'!$F$2:$F$13,'Turnos'!$A$2:$A$13,$A27,'Turnos'!$B$2:$B$13,G$6)=0,"",SUMIFS('Turnos'!$F$2:$F$13,'Turnos'!$A$2:$A$13,$A27,'Turnos'!$B$2:$B$13,G$6))))</f>
        <v/>
      </c>
      <c r="H27" s="30">
        <f>IF($A27="","",IF(COUNTIFS('Ausências'!$A$2:$A$13,$A27,'Ausências'!$C$2:$C$13,"&lt;="&amp;H$6,'Ausências'!$D$2:$D$13,"&gt;="&amp;H$6,'Ausências'!$F$2:$F$13,"Sim")&gt;0,"Ausente",IF(SUMIFS('Turnos'!$F$2:$F$13,'Turnos'!$A$2:$A$13,$A27,'Turnos'!$B$2:$B$13,H$6)=0,"",SUMIFS('Turnos'!$F$2:$F$13,'Turnos'!$A$2:$A$13,$A27,'Turnos'!$B$2:$B$13,H$6))))</f>
        <v/>
      </c>
      <c r="I27" s="31">
        <f>IF($A27="","",SUM(B27:H27))</f>
        <v/>
      </c>
      <c r="J27" s="30">
        <f>IF($A27="","",N(INDEX(TeamHours,MATCH($A27,TeamList,0))))</f>
        <v/>
      </c>
      <c r="K27" s="30">
        <f>IF($A27="","",I27-J27)</f>
        <v/>
      </c>
    </row>
    <row r="28">
      <c r="A28" s="29">
        <f>IF(INDEX(TeamList,22)="","",INDEX(TeamList,22))</f>
        <v/>
      </c>
      <c r="B28" s="30">
        <f>IF($A28="","",IF(COUNTIFS('Ausências'!$A$2:$A$13,$A28,'Ausências'!$C$2:$C$13,"&lt;="&amp;B$6,'Ausências'!$D$2:$D$13,"&gt;="&amp;B$6,'Ausências'!$F$2:$F$13,"Sim")&gt;0,"Ausente",IF(SUMIFS('Turnos'!$F$2:$F$13,'Turnos'!$A$2:$A$13,$A28,'Turnos'!$B$2:$B$13,B$6)=0,"",SUMIFS('Turnos'!$F$2:$F$13,'Turnos'!$A$2:$A$13,$A28,'Turnos'!$B$2:$B$13,B$6))))</f>
        <v/>
      </c>
      <c r="C28" s="30">
        <f>IF($A28="","",IF(COUNTIFS('Ausências'!$A$2:$A$13,$A28,'Ausências'!$C$2:$C$13,"&lt;="&amp;C$6,'Ausências'!$D$2:$D$13,"&gt;="&amp;C$6,'Ausências'!$F$2:$F$13,"Sim")&gt;0,"Ausente",IF(SUMIFS('Turnos'!$F$2:$F$13,'Turnos'!$A$2:$A$13,$A28,'Turnos'!$B$2:$B$13,C$6)=0,"",SUMIFS('Turnos'!$F$2:$F$13,'Turnos'!$A$2:$A$13,$A28,'Turnos'!$B$2:$B$13,C$6))))</f>
        <v/>
      </c>
      <c r="D28" s="30">
        <f>IF($A28="","",IF(COUNTIFS('Ausências'!$A$2:$A$13,$A28,'Ausências'!$C$2:$C$13,"&lt;="&amp;D$6,'Ausências'!$D$2:$D$13,"&gt;="&amp;D$6,'Ausências'!$F$2:$F$13,"Sim")&gt;0,"Ausente",IF(SUMIFS('Turnos'!$F$2:$F$13,'Turnos'!$A$2:$A$13,$A28,'Turnos'!$B$2:$B$13,D$6)=0,"",SUMIFS('Turnos'!$F$2:$F$13,'Turnos'!$A$2:$A$13,$A28,'Turnos'!$B$2:$B$13,D$6))))</f>
        <v/>
      </c>
      <c r="E28" s="30">
        <f>IF($A28="","",IF(COUNTIFS('Ausências'!$A$2:$A$13,$A28,'Ausências'!$C$2:$C$13,"&lt;="&amp;E$6,'Ausências'!$D$2:$D$13,"&gt;="&amp;E$6,'Ausências'!$F$2:$F$13,"Sim")&gt;0,"Ausente",IF(SUMIFS('Turnos'!$F$2:$F$13,'Turnos'!$A$2:$A$13,$A28,'Turnos'!$B$2:$B$13,E$6)=0,"",SUMIFS('Turnos'!$F$2:$F$13,'Turnos'!$A$2:$A$13,$A28,'Turnos'!$B$2:$B$13,E$6))))</f>
        <v/>
      </c>
      <c r="F28" s="30">
        <f>IF($A28="","",IF(COUNTIFS('Ausências'!$A$2:$A$13,$A28,'Ausências'!$C$2:$C$13,"&lt;="&amp;F$6,'Ausências'!$D$2:$D$13,"&gt;="&amp;F$6,'Ausências'!$F$2:$F$13,"Sim")&gt;0,"Ausente",IF(SUMIFS('Turnos'!$F$2:$F$13,'Turnos'!$A$2:$A$13,$A28,'Turnos'!$B$2:$B$13,F$6)=0,"",SUMIFS('Turnos'!$F$2:$F$13,'Turnos'!$A$2:$A$13,$A28,'Turnos'!$B$2:$B$13,F$6))))</f>
        <v/>
      </c>
      <c r="G28" s="30">
        <f>IF($A28="","",IF(COUNTIFS('Ausências'!$A$2:$A$13,$A28,'Ausências'!$C$2:$C$13,"&lt;="&amp;G$6,'Ausências'!$D$2:$D$13,"&gt;="&amp;G$6,'Ausências'!$F$2:$F$13,"Sim")&gt;0,"Ausente",IF(SUMIFS('Turnos'!$F$2:$F$13,'Turnos'!$A$2:$A$13,$A28,'Turnos'!$B$2:$B$13,G$6)=0,"",SUMIFS('Turnos'!$F$2:$F$13,'Turnos'!$A$2:$A$13,$A28,'Turnos'!$B$2:$B$13,G$6))))</f>
        <v/>
      </c>
      <c r="H28" s="30">
        <f>IF($A28="","",IF(COUNTIFS('Ausências'!$A$2:$A$13,$A28,'Ausências'!$C$2:$C$13,"&lt;="&amp;H$6,'Ausências'!$D$2:$D$13,"&gt;="&amp;H$6,'Ausências'!$F$2:$F$13,"Sim")&gt;0,"Ausente",IF(SUMIFS('Turnos'!$F$2:$F$13,'Turnos'!$A$2:$A$13,$A28,'Turnos'!$B$2:$B$13,H$6)=0,"",SUMIFS('Turnos'!$F$2:$F$13,'Turnos'!$A$2:$A$13,$A28,'Turnos'!$B$2:$B$13,H$6))))</f>
        <v/>
      </c>
      <c r="I28" s="31">
        <f>IF($A28="","",SUM(B28:H28))</f>
        <v/>
      </c>
      <c r="J28" s="30">
        <f>IF($A28="","",N(INDEX(TeamHours,MATCH($A28,TeamList,0))))</f>
        <v/>
      </c>
      <c r="K28" s="30">
        <f>IF($A28="","",I28-J28)</f>
        <v/>
      </c>
    </row>
    <row r="29">
      <c r="A29" s="29">
        <f>IF(INDEX(TeamList,23)="","",INDEX(TeamList,23))</f>
        <v/>
      </c>
      <c r="B29" s="30">
        <f>IF($A29="","",IF(COUNTIFS('Ausências'!$A$2:$A$13,$A29,'Ausências'!$C$2:$C$13,"&lt;="&amp;B$6,'Ausências'!$D$2:$D$13,"&gt;="&amp;B$6,'Ausências'!$F$2:$F$13,"Sim")&gt;0,"Ausente",IF(SUMIFS('Turnos'!$F$2:$F$13,'Turnos'!$A$2:$A$13,$A29,'Turnos'!$B$2:$B$13,B$6)=0,"",SUMIFS('Turnos'!$F$2:$F$13,'Turnos'!$A$2:$A$13,$A29,'Turnos'!$B$2:$B$13,B$6))))</f>
        <v/>
      </c>
      <c r="C29" s="30">
        <f>IF($A29="","",IF(COUNTIFS('Ausências'!$A$2:$A$13,$A29,'Ausências'!$C$2:$C$13,"&lt;="&amp;C$6,'Ausências'!$D$2:$D$13,"&gt;="&amp;C$6,'Ausências'!$F$2:$F$13,"Sim")&gt;0,"Ausente",IF(SUMIFS('Turnos'!$F$2:$F$13,'Turnos'!$A$2:$A$13,$A29,'Turnos'!$B$2:$B$13,C$6)=0,"",SUMIFS('Turnos'!$F$2:$F$13,'Turnos'!$A$2:$A$13,$A29,'Turnos'!$B$2:$B$13,C$6))))</f>
        <v/>
      </c>
      <c r="D29" s="30">
        <f>IF($A29="","",IF(COUNTIFS('Ausências'!$A$2:$A$13,$A29,'Ausências'!$C$2:$C$13,"&lt;="&amp;D$6,'Ausências'!$D$2:$D$13,"&gt;="&amp;D$6,'Ausências'!$F$2:$F$13,"Sim")&gt;0,"Ausente",IF(SUMIFS('Turnos'!$F$2:$F$13,'Turnos'!$A$2:$A$13,$A29,'Turnos'!$B$2:$B$13,D$6)=0,"",SUMIFS('Turnos'!$F$2:$F$13,'Turnos'!$A$2:$A$13,$A29,'Turnos'!$B$2:$B$13,D$6))))</f>
        <v/>
      </c>
      <c r="E29" s="30">
        <f>IF($A29="","",IF(COUNTIFS('Ausências'!$A$2:$A$13,$A29,'Ausências'!$C$2:$C$13,"&lt;="&amp;E$6,'Ausências'!$D$2:$D$13,"&gt;="&amp;E$6,'Ausências'!$F$2:$F$13,"Sim")&gt;0,"Ausente",IF(SUMIFS('Turnos'!$F$2:$F$13,'Turnos'!$A$2:$A$13,$A29,'Turnos'!$B$2:$B$13,E$6)=0,"",SUMIFS('Turnos'!$F$2:$F$13,'Turnos'!$A$2:$A$13,$A29,'Turnos'!$B$2:$B$13,E$6))))</f>
        <v/>
      </c>
      <c r="F29" s="30">
        <f>IF($A29="","",IF(COUNTIFS('Ausências'!$A$2:$A$13,$A29,'Ausências'!$C$2:$C$13,"&lt;="&amp;F$6,'Ausências'!$D$2:$D$13,"&gt;="&amp;F$6,'Ausências'!$F$2:$F$13,"Sim")&gt;0,"Ausente",IF(SUMIFS('Turnos'!$F$2:$F$13,'Turnos'!$A$2:$A$13,$A29,'Turnos'!$B$2:$B$13,F$6)=0,"",SUMIFS('Turnos'!$F$2:$F$13,'Turnos'!$A$2:$A$13,$A29,'Turnos'!$B$2:$B$13,F$6))))</f>
        <v/>
      </c>
      <c r="G29" s="30">
        <f>IF($A29="","",IF(COUNTIFS('Ausências'!$A$2:$A$13,$A29,'Ausências'!$C$2:$C$13,"&lt;="&amp;G$6,'Ausências'!$D$2:$D$13,"&gt;="&amp;G$6,'Ausências'!$F$2:$F$13,"Sim")&gt;0,"Ausente",IF(SUMIFS('Turnos'!$F$2:$F$13,'Turnos'!$A$2:$A$13,$A29,'Turnos'!$B$2:$B$13,G$6)=0,"",SUMIFS('Turnos'!$F$2:$F$13,'Turnos'!$A$2:$A$13,$A29,'Turnos'!$B$2:$B$13,G$6))))</f>
        <v/>
      </c>
      <c r="H29" s="30">
        <f>IF($A29="","",IF(COUNTIFS('Ausências'!$A$2:$A$13,$A29,'Ausências'!$C$2:$C$13,"&lt;="&amp;H$6,'Ausências'!$D$2:$D$13,"&gt;="&amp;H$6,'Ausências'!$F$2:$F$13,"Sim")&gt;0,"Ausente",IF(SUMIFS('Turnos'!$F$2:$F$13,'Turnos'!$A$2:$A$13,$A29,'Turnos'!$B$2:$B$13,H$6)=0,"",SUMIFS('Turnos'!$F$2:$F$13,'Turnos'!$A$2:$A$13,$A29,'Turnos'!$B$2:$B$13,H$6))))</f>
        <v/>
      </c>
      <c r="I29" s="31">
        <f>IF($A29="","",SUM(B29:H29))</f>
        <v/>
      </c>
      <c r="J29" s="30">
        <f>IF($A29="","",N(INDEX(TeamHours,MATCH($A29,TeamList,0))))</f>
        <v/>
      </c>
      <c r="K29" s="30">
        <f>IF($A29="","",I29-J29)</f>
        <v/>
      </c>
    </row>
    <row r="30">
      <c r="A30" s="29">
        <f>IF(INDEX(TeamList,24)="","",INDEX(TeamList,24))</f>
        <v/>
      </c>
      <c r="B30" s="30">
        <f>IF($A30="","",IF(COUNTIFS('Ausências'!$A$2:$A$13,$A30,'Ausências'!$C$2:$C$13,"&lt;="&amp;B$6,'Ausências'!$D$2:$D$13,"&gt;="&amp;B$6,'Ausências'!$F$2:$F$13,"Sim")&gt;0,"Ausente",IF(SUMIFS('Turnos'!$F$2:$F$13,'Turnos'!$A$2:$A$13,$A30,'Turnos'!$B$2:$B$13,B$6)=0,"",SUMIFS('Turnos'!$F$2:$F$13,'Turnos'!$A$2:$A$13,$A30,'Turnos'!$B$2:$B$13,B$6))))</f>
        <v/>
      </c>
      <c r="C30" s="30">
        <f>IF($A30="","",IF(COUNTIFS('Ausências'!$A$2:$A$13,$A30,'Ausências'!$C$2:$C$13,"&lt;="&amp;C$6,'Ausências'!$D$2:$D$13,"&gt;="&amp;C$6,'Ausências'!$F$2:$F$13,"Sim")&gt;0,"Ausente",IF(SUMIFS('Turnos'!$F$2:$F$13,'Turnos'!$A$2:$A$13,$A30,'Turnos'!$B$2:$B$13,C$6)=0,"",SUMIFS('Turnos'!$F$2:$F$13,'Turnos'!$A$2:$A$13,$A30,'Turnos'!$B$2:$B$13,C$6))))</f>
        <v/>
      </c>
      <c r="D30" s="30">
        <f>IF($A30="","",IF(COUNTIFS('Ausências'!$A$2:$A$13,$A30,'Ausências'!$C$2:$C$13,"&lt;="&amp;D$6,'Ausências'!$D$2:$D$13,"&gt;="&amp;D$6,'Ausências'!$F$2:$F$13,"Sim")&gt;0,"Ausente",IF(SUMIFS('Turnos'!$F$2:$F$13,'Turnos'!$A$2:$A$13,$A30,'Turnos'!$B$2:$B$13,D$6)=0,"",SUMIFS('Turnos'!$F$2:$F$13,'Turnos'!$A$2:$A$13,$A30,'Turnos'!$B$2:$B$13,D$6))))</f>
        <v/>
      </c>
      <c r="E30" s="30">
        <f>IF($A30="","",IF(COUNTIFS('Ausências'!$A$2:$A$13,$A30,'Ausências'!$C$2:$C$13,"&lt;="&amp;E$6,'Ausências'!$D$2:$D$13,"&gt;="&amp;E$6,'Ausências'!$F$2:$F$13,"Sim")&gt;0,"Ausente",IF(SUMIFS('Turnos'!$F$2:$F$13,'Turnos'!$A$2:$A$13,$A30,'Turnos'!$B$2:$B$13,E$6)=0,"",SUMIFS('Turnos'!$F$2:$F$13,'Turnos'!$A$2:$A$13,$A30,'Turnos'!$B$2:$B$13,E$6))))</f>
        <v/>
      </c>
      <c r="F30" s="30">
        <f>IF($A30="","",IF(COUNTIFS('Ausências'!$A$2:$A$13,$A30,'Ausências'!$C$2:$C$13,"&lt;="&amp;F$6,'Ausências'!$D$2:$D$13,"&gt;="&amp;F$6,'Ausências'!$F$2:$F$13,"Sim")&gt;0,"Ausente",IF(SUMIFS('Turnos'!$F$2:$F$13,'Turnos'!$A$2:$A$13,$A30,'Turnos'!$B$2:$B$13,F$6)=0,"",SUMIFS('Turnos'!$F$2:$F$13,'Turnos'!$A$2:$A$13,$A30,'Turnos'!$B$2:$B$13,F$6))))</f>
        <v/>
      </c>
      <c r="G30" s="30">
        <f>IF($A30="","",IF(COUNTIFS('Ausências'!$A$2:$A$13,$A30,'Ausências'!$C$2:$C$13,"&lt;="&amp;G$6,'Ausências'!$D$2:$D$13,"&gt;="&amp;G$6,'Ausências'!$F$2:$F$13,"Sim")&gt;0,"Ausente",IF(SUMIFS('Turnos'!$F$2:$F$13,'Turnos'!$A$2:$A$13,$A30,'Turnos'!$B$2:$B$13,G$6)=0,"",SUMIFS('Turnos'!$F$2:$F$13,'Turnos'!$A$2:$A$13,$A30,'Turnos'!$B$2:$B$13,G$6))))</f>
        <v/>
      </c>
      <c r="H30" s="30">
        <f>IF($A30="","",IF(COUNTIFS('Ausências'!$A$2:$A$13,$A30,'Ausências'!$C$2:$C$13,"&lt;="&amp;H$6,'Ausências'!$D$2:$D$13,"&gt;="&amp;H$6,'Ausências'!$F$2:$F$13,"Sim")&gt;0,"Ausente",IF(SUMIFS('Turnos'!$F$2:$F$13,'Turnos'!$A$2:$A$13,$A30,'Turnos'!$B$2:$B$13,H$6)=0,"",SUMIFS('Turnos'!$F$2:$F$13,'Turnos'!$A$2:$A$13,$A30,'Turnos'!$B$2:$B$13,H$6))))</f>
        <v/>
      </c>
      <c r="I30" s="31">
        <f>IF($A30="","",SUM(B30:H30))</f>
        <v/>
      </c>
      <c r="J30" s="30">
        <f>IF($A30="","",N(INDEX(TeamHours,MATCH($A30,TeamList,0))))</f>
        <v/>
      </c>
      <c r="K30" s="30">
        <f>IF($A30="","",I30-J30)</f>
        <v/>
      </c>
    </row>
    <row r="31">
      <c r="A31" s="29">
        <f>IF(INDEX(TeamList,25)="","",INDEX(TeamList,25))</f>
        <v/>
      </c>
      <c r="B31" s="30">
        <f>IF($A31="","",IF(COUNTIFS('Ausências'!$A$2:$A$13,$A31,'Ausências'!$C$2:$C$13,"&lt;="&amp;B$6,'Ausências'!$D$2:$D$13,"&gt;="&amp;B$6,'Ausências'!$F$2:$F$13,"Sim")&gt;0,"Ausente",IF(SUMIFS('Turnos'!$F$2:$F$13,'Turnos'!$A$2:$A$13,$A31,'Turnos'!$B$2:$B$13,B$6)=0,"",SUMIFS('Turnos'!$F$2:$F$13,'Turnos'!$A$2:$A$13,$A31,'Turnos'!$B$2:$B$13,B$6))))</f>
        <v/>
      </c>
      <c r="C31" s="30">
        <f>IF($A31="","",IF(COUNTIFS('Ausências'!$A$2:$A$13,$A31,'Ausências'!$C$2:$C$13,"&lt;="&amp;C$6,'Ausências'!$D$2:$D$13,"&gt;="&amp;C$6,'Ausências'!$F$2:$F$13,"Sim")&gt;0,"Ausente",IF(SUMIFS('Turnos'!$F$2:$F$13,'Turnos'!$A$2:$A$13,$A31,'Turnos'!$B$2:$B$13,C$6)=0,"",SUMIFS('Turnos'!$F$2:$F$13,'Turnos'!$A$2:$A$13,$A31,'Turnos'!$B$2:$B$13,C$6))))</f>
        <v/>
      </c>
      <c r="D31" s="30">
        <f>IF($A31="","",IF(COUNTIFS('Ausências'!$A$2:$A$13,$A31,'Ausências'!$C$2:$C$13,"&lt;="&amp;D$6,'Ausências'!$D$2:$D$13,"&gt;="&amp;D$6,'Ausências'!$F$2:$F$13,"Sim")&gt;0,"Ausente",IF(SUMIFS('Turnos'!$F$2:$F$13,'Turnos'!$A$2:$A$13,$A31,'Turnos'!$B$2:$B$13,D$6)=0,"",SUMIFS('Turnos'!$F$2:$F$13,'Turnos'!$A$2:$A$13,$A31,'Turnos'!$B$2:$B$13,D$6))))</f>
        <v/>
      </c>
      <c r="E31" s="30">
        <f>IF($A31="","",IF(COUNTIFS('Ausências'!$A$2:$A$13,$A31,'Ausências'!$C$2:$C$13,"&lt;="&amp;E$6,'Ausências'!$D$2:$D$13,"&gt;="&amp;E$6,'Ausências'!$F$2:$F$13,"Sim")&gt;0,"Ausente",IF(SUMIFS('Turnos'!$F$2:$F$13,'Turnos'!$A$2:$A$13,$A31,'Turnos'!$B$2:$B$13,E$6)=0,"",SUMIFS('Turnos'!$F$2:$F$13,'Turnos'!$A$2:$A$13,$A31,'Turnos'!$B$2:$B$13,E$6))))</f>
        <v/>
      </c>
      <c r="F31" s="30">
        <f>IF($A31="","",IF(COUNTIFS('Ausências'!$A$2:$A$13,$A31,'Ausências'!$C$2:$C$13,"&lt;="&amp;F$6,'Ausências'!$D$2:$D$13,"&gt;="&amp;F$6,'Ausências'!$F$2:$F$13,"Sim")&gt;0,"Ausente",IF(SUMIFS('Turnos'!$F$2:$F$13,'Turnos'!$A$2:$A$13,$A31,'Turnos'!$B$2:$B$13,F$6)=0,"",SUMIFS('Turnos'!$F$2:$F$13,'Turnos'!$A$2:$A$13,$A31,'Turnos'!$B$2:$B$13,F$6))))</f>
        <v/>
      </c>
      <c r="G31" s="30">
        <f>IF($A31="","",IF(COUNTIFS('Ausências'!$A$2:$A$13,$A31,'Ausências'!$C$2:$C$13,"&lt;="&amp;G$6,'Ausências'!$D$2:$D$13,"&gt;="&amp;G$6,'Ausências'!$F$2:$F$13,"Sim")&gt;0,"Ausente",IF(SUMIFS('Turnos'!$F$2:$F$13,'Turnos'!$A$2:$A$13,$A31,'Turnos'!$B$2:$B$13,G$6)=0,"",SUMIFS('Turnos'!$F$2:$F$13,'Turnos'!$A$2:$A$13,$A31,'Turnos'!$B$2:$B$13,G$6))))</f>
        <v/>
      </c>
      <c r="H31" s="30">
        <f>IF($A31="","",IF(COUNTIFS('Ausências'!$A$2:$A$13,$A31,'Ausências'!$C$2:$C$13,"&lt;="&amp;H$6,'Ausências'!$D$2:$D$13,"&gt;="&amp;H$6,'Ausências'!$F$2:$F$13,"Sim")&gt;0,"Ausente",IF(SUMIFS('Turnos'!$F$2:$F$13,'Turnos'!$A$2:$A$13,$A31,'Turnos'!$B$2:$B$13,H$6)=0,"",SUMIFS('Turnos'!$F$2:$F$13,'Turnos'!$A$2:$A$13,$A31,'Turnos'!$B$2:$B$13,H$6))))</f>
        <v/>
      </c>
      <c r="I31" s="31">
        <f>IF($A31="","",SUM(B31:H31))</f>
        <v/>
      </c>
      <c r="J31" s="30">
        <f>IF($A31="","",N(INDEX(TeamHours,MATCH($A31,TeamList,0))))</f>
        <v/>
      </c>
      <c r="K31" s="30">
        <f>IF($A31="","",I31-J31)</f>
        <v/>
      </c>
    </row>
    <row r="32">
      <c r="A32" s="29">
        <f>IF(INDEX(TeamList,26)="","",INDEX(TeamList,26))</f>
        <v/>
      </c>
      <c r="B32" s="30">
        <f>IF($A32="","",IF(COUNTIFS('Ausências'!$A$2:$A$13,$A32,'Ausências'!$C$2:$C$13,"&lt;="&amp;B$6,'Ausências'!$D$2:$D$13,"&gt;="&amp;B$6,'Ausências'!$F$2:$F$13,"Sim")&gt;0,"Ausente",IF(SUMIFS('Turnos'!$F$2:$F$13,'Turnos'!$A$2:$A$13,$A32,'Turnos'!$B$2:$B$13,B$6)=0,"",SUMIFS('Turnos'!$F$2:$F$13,'Turnos'!$A$2:$A$13,$A32,'Turnos'!$B$2:$B$13,B$6))))</f>
        <v/>
      </c>
      <c r="C32" s="30">
        <f>IF($A32="","",IF(COUNTIFS('Ausências'!$A$2:$A$13,$A32,'Ausências'!$C$2:$C$13,"&lt;="&amp;C$6,'Ausências'!$D$2:$D$13,"&gt;="&amp;C$6,'Ausências'!$F$2:$F$13,"Sim")&gt;0,"Ausente",IF(SUMIFS('Turnos'!$F$2:$F$13,'Turnos'!$A$2:$A$13,$A32,'Turnos'!$B$2:$B$13,C$6)=0,"",SUMIFS('Turnos'!$F$2:$F$13,'Turnos'!$A$2:$A$13,$A32,'Turnos'!$B$2:$B$13,C$6))))</f>
        <v/>
      </c>
      <c r="D32" s="30">
        <f>IF($A32="","",IF(COUNTIFS('Ausências'!$A$2:$A$13,$A32,'Ausências'!$C$2:$C$13,"&lt;="&amp;D$6,'Ausências'!$D$2:$D$13,"&gt;="&amp;D$6,'Ausências'!$F$2:$F$13,"Sim")&gt;0,"Ausente",IF(SUMIFS('Turnos'!$F$2:$F$13,'Turnos'!$A$2:$A$13,$A32,'Turnos'!$B$2:$B$13,D$6)=0,"",SUMIFS('Turnos'!$F$2:$F$13,'Turnos'!$A$2:$A$13,$A32,'Turnos'!$B$2:$B$13,D$6))))</f>
        <v/>
      </c>
      <c r="E32" s="30">
        <f>IF($A32="","",IF(COUNTIFS('Ausências'!$A$2:$A$13,$A32,'Ausências'!$C$2:$C$13,"&lt;="&amp;E$6,'Ausências'!$D$2:$D$13,"&gt;="&amp;E$6,'Ausências'!$F$2:$F$13,"Sim")&gt;0,"Ausente",IF(SUMIFS('Turnos'!$F$2:$F$13,'Turnos'!$A$2:$A$13,$A32,'Turnos'!$B$2:$B$13,E$6)=0,"",SUMIFS('Turnos'!$F$2:$F$13,'Turnos'!$A$2:$A$13,$A32,'Turnos'!$B$2:$B$13,E$6))))</f>
        <v/>
      </c>
      <c r="F32" s="30">
        <f>IF($A32="","",IF(COUNTIFS('Ausências'!$A$2:$A$13,$A32,'Ausências'!$C$2:$C$13,"&lt;="&amp;F$6,'Ausências'!$D$2:$D$13,"&gt;="&amp;F$6,'Ausências'!$F$2:$F$13,"Sim")&gt;0,"Ausente",IF(SUMIFS('Turnos'!$F$2:$F$13,'Turnos'!$A$2:$A$13,$A32,'Turnos'!$B$2:$B$13,F$6)=0,"",SUMIFS('Turnos'!$F$2:$F$13,'Turnos'!$A$2:$A$13,$A32,'Turnos'!$B$2:$B$13,F$6))))</f>
        <v/>
      </c>
      <c r="G32" s="30">
        <f>IF($A32="","",IF(COUNTIFS('Ausências'!$A$2:$A$13,$A32,'Ausências'!$C$2:$C$13,"&lt;="&amp;G$6,'Ausências'!$D$2:$D$13,"&gt;="&amp;G$6,'Ausências'!$F$2:$F$13,"Sim")&gt;0,"Ausente",IF(SUMIFS('Turnos'!$F$2:$F$13,'Turnos'!$A$2:$A$13,$A32,'Turnos'!$B$2:$B$13,G$6)=0,"",SUMIFS('Turnos'!$F$2:$F$13,'Turnos'!$A$2:$A$13,$A32,'Turnos'!$B$2:$B$13,G$6))))</f>
        <v/>
      </c>
      <c r="H32" s="30">
        <f>IF($A32="","",IF(COUNTIFS('Ausências'!$A$2:$A$13,$A32,'Ausências'!$C$2:$C$13,"&lt;="&amp;H$6,'Ausências'!$D$2:$D$13,"&gt;="&amp;H$6,'Ausências'!$F$2:$F$13,"Sim")&gt;0,"Ausente",IF(SUMIFS('Turnos'!$F$2:$F$13,'Turnos'!$A$2:$A$13,$A32,'Turnos'!$B$2:$B$13,H$6)=0,"",SUMIFS('Turnos'!$F$2:$F$13,'Turnos'!$A$2:$A$13,$A32,'Turnos'!$B$2:$B$13,H$6))))</f>
        <v/>
      </c>
      <c r="I32" s="31">
        <f>IF($A32="","",SUM(B32:H32))</f>
        <v/>
      </c>
      <c r="J32" s="30">
        <f>IF($A32="","",N(INDEX(TeamHours,MATCH($A32,TeamList,0))))</f>
        <v/>
      </c>
      <c r="K32" s="30">
        <f>IF($A32="","",I32-J32)</f>
        <v/>
      </c>
    </row>
    <row r="33">
      <c r="A33" s="29">
        <f>IF(INDEX(TeamList,27)="","",INDEX(TeamList,27))</f>
        <v/>
      </c>
      <c r="B33" s="30">
        <f>IF($A33="","",IF(COUNTIFS('Ausências'!$A$2:$A$13,$A33,'Ausências'!$C$2:$C$13,"&lt;="&amp;B$6,'Ausências'!$D$2:$D$13,"&gt;="&amp;B$6,'Ausências'!$F$2:$F$13,"Sim")&gt;0,"Ausente",IF(SUMIFS('Turnos'!$F$2:$F$13,'Turnos'!$A$2:$A$13,$A33,'Turnos'!$B$2:$B$13,B$6)=0,"",SUMIFS('Turnos'!$F$2:$F$13,'Turnos'!$A$2:$A$13,$A33,'Turnos'!$B$2:$B$13,B$6))))</f>
        <v/>
      </c>
      <c r="C33" s="30">
        <f>IF($A33="","",IF(COUNTIFS('Ausências'!$A$2:$A$13,$A33,'Ausências'!$C$2:$C$13,"&lt;="&amp;C$6,'Ausências'!$D$2:$D$13,"&gt;="&amp;C$6,'Ausências'!$F$2:$F$13,"Sim")&gt;0,"Ausente",IF(SUMIFS('Turnos'!$F$2:$F$13,'Turnos'!$A$2:$A$13,$A33,'Turnos'!$B$2:$B$13,C$6)=0,"",SUMIFS('Turnos'!$F$2:$F$13,'Turnos'!$A$2:$A$13,$A33,'Turnos'!$B$2:$B$13,C$6))))</f>
        <v/>
      </c>
      <c r="D33" s="30">
        <f>IF($A33="","",IF(COUNTIFS('Ausências'!$A$2:$A$13,$A33,'Ausências'!$C$2:$C$13,"&lt;="&amp;D$6,'Ausências'!$D$2:$D$13,"&gt;="&amp;D$6,'Ausências'!$F$2:$F$13,"Sim")&gt;0,"Ausente",IF(SUMIFS('Turnos'!$F$2:$F$13,'Turnos'!$A$2:$A$13,$A33,'Turnos'!$B$2:$B$13,D$6)=0,"",SUMIFS('Turnos'!$F$2:$F$13,'Turnos'!$A$2:$A$13,$A33,'Turnos'!$B$2:$B$13,D$6))))</f>
        <v/>
      </c>
      <c r="E33" s="30">
        <f>IF($A33="","",IF(COUNTIFS('Ausências'!$A$2:$A$13,$A33,'Ausências'!$C$2:$C$13,"&lt;="&amp;E$6,'Ausências'!$D$2:$D$13,"&gt;="&amp;E$6,'Ausências'!$F$2:$F$13,"Sim")&gt;0,"Ausente",IF(SUMIFS('Turnos'!$F$2:$F$13,'Turnos'!$A$2:$A$13,$A33,'Turnos'!$B$2:$B$13,E$6)=0,"",SUMIFS('Turnos'!$F$2:$F$13,'Turnos'!$A$2:$A$13,$A33,'Turnos'!$B$2:$B$13,E$6))))</f>
        <v/>
      </c>
      <c r="F33" s="30">
        <f>IF($A33="","",IF(COUNTIFS('Ausências'!$A$2:$A$13,$A33,'Ausências'!$C$2:$C$13,"&lt;="&amp;F$6,'Ausências'!$D$2:$D$13,"&gt;="&amp;F$6,'Ausências'!$F$2:$F$13,"Sim")&gt;0,"Ausente",IF(SUMIFS('Turnos'!$F$2:$F$13,'Turnos'!$A$2:$A$13,$A33,'Turnos'!$B$2:$B$13,F$6)=0,"",SUMIFS('Turnos'!$F$2:$F$13,'Turnos'!$A$2:$A$13,$A33,'Turnos'!$B$2:$B$13,F$6))))</f>
        <v/>
      </c>
      <c r="G33" s="30">
        <f>IF($A33="","",IF(COUNTIFS('Ausências'!$A$2:$A$13,$A33,'Ausências'!$C$2:$C$13,"&lt;="&amp;G$6,'Ausências'!$D$2:$D$13,"&gt;="&amp;G$6,'Ausências'!$F$2:$F$13,"Sim")&gt;0,"Ausente",IF(SUMIFS('Turnos'!$F$2:$F$13,'Turnos'!$A$2:$A$13,$A33,'Turnos'!$B$2:$B$13,G$6)=0,"",SUMIFS('Turnos'!$F$2:$F$13,'Turnos'!$A$2:$A$13,$A33,'Turnos'!$B$2:$B$13,G$6))))</f>
        <v/>
      </c>
      <c r="H33" s="30">
        <f>IF($A33="","",IF(COUNTIFS('Ausências'!$A$2:$A$13,$A33,'Ausências'!$C$2:$C$13,"&lt;="&amp;H$6,'Ausências'!$D$2:$D$13,"&gt;="&amp;H$6,'Ausências'!$F$2:$F$13,"Sim")&gt;0,"Ausente",IF(SUMIFS('Turnos'!$F$2:$F$13,'Turnos'!$A$2:$A$13,$A33,'Turnos'!$B$2:$B$13,H$6)=0,"",SUMIFS('Turnos'!$F$2:$F$13,'Turnos'!$A$2:$A$13,$A33,'Turnos'!$B$2:$B$13,H$6))))</f>
        <v/>
      </c>
      <c r="I33" s="31">
        <f>IF($A33="","",SUM(B33:H33))</f>
        <v/>
      </c>
      <c r="J33" s="30">
        <f>IF($A33="","",N(INDEX(TeamHours,MATCH($A33,TeamList,0))))</f>
        <v/>
      </c>
      <c r="K33" s="30">
        <f>IF($A33="","",I33-J33)</f>
        <v/>
      </c>
    </row>
    <row r="34">
      <c r="A34" s="29">
        <f>IF(INDEX(TeamList,28)="","",INDEX(TeamList,28))</f>
        <v/>
      </c>
      <c r="B34" s="30">
        <f>IF($A34="","",IF(COUNTIFS('Ausências'!$A$2:$A$13,$A34,'Ausências'!$C$2:$C$13,"&lt;="&amp;B$6,'Ausências'!$D$2:$D$13,"&gt;="&amp;B$6,'Ausências'!$F$2:$F$13,"Sim")&gt;0,"Ausente",IF(SUMIFS('Turnos'!$F$2:$F$13,'Turnos'!$A$2:$A$13,$A34,'Turnos'!$B$2:$B$13,B$6)=0,"",SUMIFS('Turnos'!$F$2:$F$13,'Turnos'!$A$2:$A$13,$A34,'Turnos'!$B$2:$B$13,B$6))))</f>
        <v/>
      </c>
      <c r="C34" s="30">
        <f>IF($A34="","",IF(COUNTIFS('Ausências'!$A$2:$A$13,$A34,'Ausências'!$C$2:$C$13,"&lt;="&amp;C$6,'Ausências'!$D$2:$D$13,"&gt;="&amp;C$6,'Ausências'!$F$2:$F$13,"Sim")&gt;0,"Ausente",IF(SUMIFS('Turnos'!$F$2:$F$13,'Turnos'!$A$2:$A$13,$A34,'Turnos'!$B$2:$B$13,C$6)=0,"",SUMIFS('Turnos'!$F$2:$F$13,'Turnos'!$A$2:$A$13,$A34,'Turnos'!$B$2:$B$13,C$6))))</f>
        <v/>
      </c>
      <c r="D34" s="30">
        <f>IF($A34="","",IF(COUNTIFS('Ausências'!$A$2:$A$13,$A34,'Ausências'!$C$2:$C$13,"&lt;="&amp;D$6,'Ausências'!$D$2:$D$13,"&gt;="&amp;D$6,'Ausências'!$F$2:$F$13,"Sim")&gt;0,"Ausente",IF(SUMIFS('Turnos'!$F$2:$F$13,'Turnos'!$A$2:$A$13,$A34,'Turnos'!$B$2:$B$13,D$6)=0,"",SUMIFS('Turnos'!$F$2:$F$13,'Turnos'!$A$2:$A$13,$A34,'Turnos'!$B$2:$B$13,D$6))))</f>
        <v/>
      </c>
      <c r="E34" s="30">
        <f>IF($A34="","",IF(COUNTIFS('Ausências'!$A$2:$A$13,$A34,'Ausências'!$C$2:$C$13,"&lt;="&amp;E$6,'Ausências'!$D$2:$D$13,"&gt;="&amp;E$6,'Ausências'!$F$2:$F$13,"Sim")&gt;0,"Ausente",IF(SUMIFS('Turnos'!$F$2:$F$13,'Turnos'!$A$2:$A$13,$A34,'Turnos'!$B$2:$B$13,E$6)=0,"",SUMIFS('Turnos'!$F$2:$F$13,'Turnos'!$A$2:$A$13,$A34,'Turnos'!$B$2:$B$13,E$6))))</f>
        <v/>
      </c>
      <c r="F34" s="30">
        <f>IF($A34="","",IF(COUNTIFS('Ausências'!$A$2:$A$13,$A34,'Ausências'!$C$2:$C$13,"&lt;="&amp;F$6,'Ausências'!$D$2:$D$13,"&gt;="&amp;F$6,'Ausências'!$F$2:$F$13,"Sim")&gt;0,"Ausente",IF(SUMIFS('Turnos'!$F$2:$F$13,'Turnos'!$A$2:$A$13,$A34,'Turnos'!$B$2:$B$13,F$6)=0,"",SUMIFS('Turnos'!$F$2:$F$13,'Turnos'!$A$2:$A$13,$A34,'Turnos'!$B$2:$B$13,F$6))))</f>
        <v/>
      </c>
      <c r="G34" s="30">
        <f>IF($A34="","",IF(COUNTIFS('Ausências'!$A$2:$A$13,$A34,'Ausências'!$C$2:$C$13,"&lt;="&amp;G$6,'Ausências'!$D$2:$D$13,"&gt;="&amp;G$6,'Ausências'!$F$2:$F$13,"Sim")&gt;0,"Ausente",IF(SUMIFS('Turnos'!$F$2:$F$13,'Turnos'!$A$2:$A$13,$A34,'Turnos'!$B$2:$B$13,G$6)=0,"",SUMIFS('Turnos'!$F$2:$F$13,'Turnos'!$A$2:$A$13,$A34,'Turnos'!$B$2:$B$13,G$6))))</f>
        <v/>
      </c>
      <c r="H34" s="30">
        <f>IF($A34="","",IF(COUNTIFS('Ausências'!$A$2:$A$13,$A34,'Ausências'!$C$2:$C$13,"&lt;="&amp;H$6,'Ausências'!$D$2:$D$13,"&gt;="&amp;H$6,'Ausências'!$F$2:$F$13,"Sim")&gt;0,"Ausente",IF(SUMIFS('Turnos'!$F$2:$F$13,'Turnos'!$A$2:$A$13,$A34,'Turnos'!$B$2:$B$13,H$6)=0,"",SUMIFS('Turnos'!$F$2:$F$13,'Turnos'!$A$2:$A$13,$A34,'Turnos'!$B$2:$B$13,H$6))))</f>
        <v/>
      </c>
      <c r="I34" s="31">
        <f>IF($A34="","",SUM(B34:H34))</f>
        <v/>
      </c>
      <c r="J34" s="30">
        <f>IF($A34="","",N(INDEX(TeamHours,MATCH($A34,TeamList,0))))</f>
        <v/>
      </c>
      <c r="K34" s="30">
        <f>IF($A34="","",I34-J34)</f>
        <v/>
      </c>
    </row>
    <row r="35">
      <c r="A35" s="29">
        <f>IF(INDEX(TeamList,29)="","",INDEX(TeamList,29))</f>
        <v/>
      </c>
      <c r="B35" s="30">
        <f>IF($A35="","",IF(COUNTIFS('Ausências'!$A$2:$A$13,$A35,'Ausências'!$C$2:$C$13,"&lt;="&amp;B$6,'Ausências'!$D$2:$D$13,"&gt;="&amp;B$6,'Ausências'!$F$2:$F$13,"Sim")&gt;0,"Ausente",IF(SUMIFS('Turnos'!$F$2:$F$13,'Turnos'!$A$2:$A$13,$A35,'Turnos'!$B$2:$B$13,B$6)=0,"",SUMIFS('Turnos'!$F$2:$F$13,'Turnos'!$A$2:$A$13,$A35,'Turnos'!$B$2:$B$13,B$6))))</f>
        <v/>
      </c>
      <c r="C35" s="30">
        <f>IF($A35="","",IF(COUNTIFS('Ausências'!$A$2:$A$13,$A35,'Ausências'!$C$2:$C$13,"&lt;="&amp;C$6,'Ausências'!$D$2:$D$13,"&gt;="&amp;C$6,'Ausências'!$F$2:$F$13,"Sim")&gt;0,"Ausente",IF(SUMIFS('Turnos'!$F$2:$F$13,'Turnos'!$A$2:$A$13,$A35,'Turnos'!$B$2:$B$13,C$6)=0,"",SUMIFS('Turnos'!$F$2:$F$13,'Turnos'!$A$2:$A$13,$A35,'Turnos'!$B$2:$B$13,C$6))))</f>
        <v/>
      </c>
      <c r="D35" s="30">
        <f>IF($A35="","",IF(COUNTIFS('Ausências'!$A$2:$A$13,$A35,'Ausências'!$C$2:$C$13,"&lt;="&amp;D$6,'Ausências'!$D$2:$D$13,"&gt;="&amp;D$6,'Ausências'!$F$2:$F$13,"Sim")&gt;0,"Ausente",IF(SUMIFS('Turnos'!$F$2:$F$13,'Turnos'!$A$2:$A$13,$A35,'Turnos'!$B$2:$B$13,D$6)=0,"",SUMIFS('Turnos'!$F$2:$F$13,'Turnos'!$A$2:$A$13,$A35,'Turnos'!$B$2:$B$13,D$6))))</f>
        <v/>
      </c>
      <c r="E35" s="30">
        <f>IF($A35="","",IF(COUNTIFS('Ausências'!$A$2:$A$13,$A35,'Ausências'!$C$2:$C$13,"&lt;="&amp;E$6,'Ausências'!$D$2:$D$13,"&gt;="&amp;E$6,'Ausências'!$F$2:$F$13,"Sim")&gt;0,"Ausente",IF(SUMIFS('Turnos'!$F$2:$F$13,'Turnos'!$A$2:$A$13,$A35,'Turnos'!$B$2:$B$13,E$6)=0,"",SUMIFS('Turnos'!$F$2:$F$13,'Turnos'!$A$2:$A$13,$A35,'Turnos'!$B$2:$B$13,E$6))))</f>
        <v/>
      </c>
      <c r="F35" s="30">
        <f>IF($A35="","",IF(COUNTIFS('Ausências'!$A$2:$A$13,$A35,'Ausências'!$C$2:$C$13,"&lt;="&amp;F$6,'Ausências'!$D$2:$D$13,"&gt;="&amp;F$6,'Ausências'!$F$2:$F$13,"Sim")&gt;0,"Ausente",IF(SUMIFS('Turnos'!$F$2:$F$13,'Turnos'!$A$2:$A$13,$A35,'Turnos'!$B$2:$B$13,F$6)=0,"",SUMIFS('Turnos'!$F$2:$F$13,'Turnos'!$A$2:$A$13,$A35,'Turnos'!$B$2:$B$13,F$6))))</f>
        <v/>
      </c>
      <c r="G35" s="30">
        <f>IF($A35="","",IF(COUNTIFS('Ausências'!$A$2:$A$13,$A35,'Ausências'!$C$2:$C$13,"&lt;="&amp;G$6,'Ausências'!$D$2:$D$13,"&gt;="&amp;G$6,'Ausências'!$F$2:$F$13,"Sim")&gt;0,"Ausente",IF(SUMIFS('Turnos'!$F$2:$F$13,'Turnos'!$A$2:$A$13,$A35,'Turnos'!$B$2:$B$13,G$6)=0,"",SUMIFS('Turnos'!$F$2:$F$13,'Turnos'!$A$2:$A$13,$A35,'Turnos'!$B$2:$B$13,G$6))))</f>
        <v/>
      </c>
      <c r="H35" s="30">
        <f>IF($A35="","",IF(COUNTIFS('Ausências'!$A$2:$A$13,$A35,'Ausências'!$C$2:$C$13,"&lt;="&amp;H$6,'Ausências'!$D$2:$D$13,"&gt;="&amp;H$6,'Ausências'!$F$2:$F$13,"Sim")&gt;0,"Ausente",IF(SUMIFS('Turnos'!$F$2:$F$13,'Turnos'!$A$2:$A$13,$A35,'Turnos'!$B$2:$B$13,H$6)=0,"",SUMIFS('Turnos'!$F$2:$F$13,'Turnos'!$A$2:$A$13,$A35,'Turnos'!$B$2:$B$13,H$6))))</f>
        <v/>
      </c>
      <c r="I35" s="31">
        <f>IF($A35="","",SUM(B35:H35))</f>
        <v/>
      </c>
      <c r="J35" s="30">
        <f>IF($A35="","",N(INDEX(TeamHours,MATCH($A35,TeamList,0))))</f>
        <v/>
      </c>
      <c r="K35" s="30">
        <f>IF($A35="","",I35-J35)</f>
        <v/>
      </c>
    </row>
    <row r="36">
      <c r="A36" s="29">
        <f>IF(INDEX(TeamList,30)="","",INDEX(TeamList,30))</f>
        <v/>
      </c>
      <c r="B36" s="30">
        <f>IF($A36="","",IF(COUNTIFS('Ausências'!$A$2:$A$13,$A36,'Ausências'!$C$2:$C$13,"&lt;="&amp;B$6,'Ausências'!$D$2:$D$13,"&gt;="&amp;B$6,'Ausências'!$F$2:$F$13,"Sim")&gt;0,"Ausente",IF(SUMIFS('Turnos'!$F$2:$F$13,'Turnos'!$A$2:$A$13,$A36,'Turnos'!$B$2:$B$13,B$6)=0,"",SUMIFS('Turnos'!$F$2:$F$13,'Turnos'!$A$2:$A$13,$A36,'Turnos'!$B$2:$B$13,B$6))))</f>
        <v/>
      </c>
      <c r="C36" s="30">
        <f>IF($A36="","",IF(COUNTIFS('Ausências'!$A$2:$A$13,$A36,'Ausências'!$C$2:$C$13,"&lt;="&amp;C$6,'Ausências'!$D$2:$D$13,"&gt;="&amp;C$6,'Ausências'!$F$2:$F$13,"Sim")&gt;0,"Ausente",IF(SUMIFS('Turnos'!$F$2:$F$13,'Turnos'!$A$2:$A$13,$A36,'Turnos'!$B$2:$B$13,C$6)=0,"",SUMIFS('Turnos'!$F$2:$F$13,'Turnos'!$A$2:$A$13,$A36,'Turnos'!$B$2:$B$13,C$6))))</f>
        <v/>
      </c>
      <c r="D36" s="30">
        <f>IF($A36="","",IF(COUNTIFS('Ausências'!$A$2:$A$13,$A36,'Ausências'!$C$2:$C$13,"&lt;="&amp;D$6,'Ausências'!$D$2:$D$13,"&gt;="&amp;D$6,'Ausências'!$F$2:$F$13,"Sim")&gt;0,"Ausente",IF(SUMIFS('Turnos'!$F$2:$F$13,'Turnos'!$A$2:$A$13,$A36,'Turnos'!$B$2:$B$13,D$6)=0,"",SUMIFS('Turnos'!$F$2:$F$13,'Turnos'!$A$2:$A$13,$A36,'Turnos'!$B$2:$B$13,D$6))))</f>
        <v/>
      </c>
      <c r="E36" s="30">
        <f>IF($A36="","",IF(COUNTIFS('Ausências'!$A$2:$A$13,$A36,'Ausências'!$C$2:$C$13,"&lt;="&amp;E$6,'Ausências'!$D$2:$D$13,"&gt;="&amp;E$6,'Ausências'!$F$2:$F$13,"Sim")&gt;0,"Ausente",IF(SUMIFS('Turnos'!$F$2:$F$13,'Turnos'!$A$2:$A$13,$A36,'Turnos'!$B$2:$B$13,E$6)=0,"",SUMIFS('Turnos'!$F$2:$F$13,'Turnos'!$A$2:$A$13,$A36,'Turnos'!$B$2:$B$13,E$6))))</f>
        <v/>
      </c>
      <c r="F36" s="30">
        <f>IF($A36="","",IF(COUNTIFS('Ausências'!$A$2:$A$13,$A36,'Ausências'!$C$2:$C$13,"&lt;="&amp;F$6,'Ausências'!$D$2:$D$13,"&gt;="&amp;F$6,'Ausências'!$F$2:$F$13,"Sim")&gt;0,"Ausente",IF(SUMIFS('Turnos'!$F$2:$F$13,'Turnos'!$A$2:$A$13,$A36,'Turnos'!$B$2:$B$13,F$6)=0,"",SUMIFS('Turnos'!$F$2:$F$13,'Turnos'!$A$2:$A$13,$A36,'Turnos'!$B$2:$B$13,F$6))))</f>
        <v/>
      </c>
      <c r="G36" s="30">
        <f>IF($A36="","",IF(COUNTIFS('Ausências'!$A$2:$A$13,$A36,'Ausências'!$C$2:$C$13,"&lt;="&amp;G$6,'Ausências'!$D$2:$D$13,"&gt;="&amp;G$6,'Ausências'!$F$2:$F$13,"Sim")&gt;0,"Ausente",IF(SUMIFS('Turnos'!$F$2:$F$13,'Turnos'!$A$2:$A$13,$A36,'Turnos'!$B$2:$B$13,G$6)=0,"",SUMIFS('Turnos'!$F$2:$F$13,'Turnos'!$A$2:$A$13,$A36,'Turnos'!$B$2:$B$13,G$6))))</f>
        <v/>
      </c>
      <c r="H36" s="30">
        <f>IF($A36="","",IF(COUNTIFS('Ausências'!$A$2:$A$13,$A36,'Ausências'!$C$2:$C$13,"&lt;="&amp;H$6,'Ausências'!$D$2:$D$13,"&gt;="&amp;H$6,'Ausências'!$F$2:$F$13,"Sim")&gt;0,"Ausente",IF(SUMIFS('Turnos'!$F$2:$F$13,'Turnos'!$A$2:$A$13,$A36,'Turnos'!$B$2:$B$13,H$6)=0,"",SUMIFS('Turnos'!$F$2:$F$13,'Turnos'!$A$2:$A$13,$A36,'Turnos'!$B$2:$B$13,H$6))))</f>
        <v/>
      </c>
      <c r="I36" s="31">
        <f>IF($A36="","",SUM(B36:H36))</f>
        <v/>
      </c>
      <c r="J36" s="30">
        <f>IF($A36="","",N(INDEX(TeamHours,MATCH($A36,TeamList,0))))</f>
        <v/>
      </c>
      <c r="K36" s="30">
        <f>IF($A36="","",I36-J36)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7:H36">
    <cfRule type="cellIs" priority="1" operator="equal" dxfId="0">
      <formula>"Ausente"</formula>
    </cfRule>
  </conditionalFormatting>
  <conditionalFormatting sqref="K7:K36">
    <cfRule type="cellIs" priority="2" operator="less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Resumo da equipa</t>
        </is>
      </c>
    </row>
    <row r="2">
      <c r="A2" s="3" t="inlineStr">
        <is>
          <t>Saldo de férias e horas por pessoa no ano definido. As ausências contam no ano em que começam.</t>
        </is>
      </c>
    </row>
    <row r="4" ht="32" customHeight="1">
      <c r="A4" s="19" t="inlineStr">
        <is>
          <t>Pessoa</t>
        </is>
      </c>
      <c r="B4" s="19" t="inlineStr">
        <is>
          <t>Função</t>
        </is>
      </c>
      <c r="C4" s="19" t="inlineStr">
        <is>
          <t>Dias de férias</t>
        </is>
      </c>
      <c r="D4" s="19" t="inlineStr">
        <is>
          <t>Férias aprovadas</t>
        </is>
      </c>
      <c r="E4" s="19" t="inlineStr">
        <is>
          <t>Férias por aprovar</t>
        </is>
      </c>
      <c r="F4" s="19" t="inlineStr">
        <is>
          <t>Férias restantes</t>
        </is>
      </c>
      <c r="G4" s="19" t="inlineStr">
        <is>
          <t>Dias de baixa</t>
        </is>
      </c>
      <c r="H4" s="19" t="inlineStr">
        <is>
          <t>Outras ausências</t>
        </is>
      </c>
      <c r="I4" s="19" t="inlineStr">
        <is>
          <t>Horas trabalhadas no ano</t>
        </is>
      </c>
      <c r="J4" s="19" t="inlineStr">
        <is>
          <t>Horas na semana da escala</t>
        </is>
      </c>
    </row>
    <row r="5">
      <c r="A5" s="29">
        <f>IF(INDEX(TeamList,1)="","",INDEX(TeamList,1))</f>
        <v/>
      </c>
      <c r="B5" s="32">
        <f>IF(INDEX(TeamRole,1)="","",INDEX(TeamRole,1))</f>
        <v/>
      </c>
      <c r="C5" s="30">
        <f>IF($A5="","",N(INDEX(TeamHoliday,MATCH($A5,TeamList,0))))</f>
        <v/>
      </c>
      <c r="D5" s="30">
        <f>IF($A5="","",SUMIFS('Ausências'!$E$2:$E$13,'Ausências'!$A$2:$A$13,$A5,'Ausências'!$B$2:$B$13,"Férias",'Ausências'!$C$2:$C$13,"&gt;="&amp;DATE(SelYear,1,1),'Ausências'!$C$2:$C$13,"&lt;"&amp;DATE(SelYear+1,1,1),'Ausências'!$F$2:$F$13,"Sim"))</f>
        <v/>
      </c>
      <c r="E5" s="30">
        <f>IF($A5="","",SUMIFS('Ausências'!$E$2:$E$13,'Ausências'!$A$2:$A$13,$A5,'Ausências'!$B$2:$B$13,"Férias",'Ausências'!$C$2:$C$13,"&gt;="&amp;DATE(SelYear,1,1),'Ausências'!$C$2:$C$13,"&lt;"&amp;DATE(SelYear+1,1,1),'Ausências'!$F$2:$F$13,"&lt;&gt;Sim"))</f>
        <v/>
      </c>
      <c r="F5" s="31">
        <f>IF($A5="","",C5-D5)</f>
        <v/>
      </c>
      <c r="G5" s="30">
        <f>IF($A5="","",SUMIFS('Ausências'!$E$2:$E$13,'Ausências'!$A$2:$A$13,$A5,'Ausências'!$B$2:$B$13,"Baixa médica",'Ausências'!$C$2:$C$13,"&gt;="&amp;DATE(SelYear,1,1),'Ausências'!$C$2:$C$13,"&lt;"&amp;DATE(SelYear+1,1,1)))</f>
        <v/>
      </c>
      <c r="H5" s="30">
        <f>IF($A5="","",SUMIFS('Ausências'!$E$2:$E$13,'Ausências'!$A$2:$A$13,$A5,'Ausências'!$B$2:$B$13,"Outro",'Ausências'!$C$2:$C$13,"&gt;="&amp;DATE(SelYear,1,1),'Ausências'!$C$2:$C$13,"&lt;"&amp;DATE(SelYear+1,1,1)))</f>
        <v/>
      </c>
      <c r="I5" s="30">
        <f>IF($A5="","",SUMIFS('Turnos'!$F$2:$F$13,'Turnos'!$A$2:$A$13,$A5,'Turnos'!$B$2:$B$13,"&gt;="&amp;DATE(SelYear,1,1),'Turnos'!$B$2:$B$13,"&lt;"&amp;DATE(SelYear+1,1,1)))</f>
        <v/>
      </c>
      <c r="J5" s="30">
        <f>IF($A5="","",SUMIFS('Turnos'!$F$2:$F$13,'Turnos'!$A$2:$A$13,$A5,'Turnos'!$B$2:$B$13,"&gt;="&amp;WeekStart,'Turnos'!$B$2:$B$13,"&lt;"&amp;WeekStart+7))</f>
        <v/>
      </c>
    </row>
    <row r="6">
      <c r="A6" s="29">
        <f>IF(INDEX(TeamList,2)="","",INDEX(TeamList,2))</f>
        <v/>
      </c>
      <c r="B6" s="32">
        <f>IF(INDEX(TeamRole,2)="","",INDEX(TeamRole,2))</f>
        <v/>
      </c>
      <c r="C6" s="30">
        <f>IF($A6="","",N(INDEX(TeamHoliday,MATCH($A6,TeamList,0))))</f>
        <v/>
      </c>
      <c r="D6" s="30">
        <f>IF($A6="","",SUMIFS('Ausências'!$E$2:$E$13,'Ausências'!$A$2:$A$13,$A6,'Ausências'!$B$2:$B$13,"Férias",'Ausências'!$C$2:$C$13,"&gt;="&amp;DATE(SelYear,1,1),'Ausências'!$C$2:$C$13,"&lt;"&amp;DATE(SelYear+1,1,1),'Ausências'!$F$2:$F$13,"Sim"))</f>
        <v/>
      </c>
      <c r="E6" s="30">
        <f>IF($A6="","",SUMIFS('Ausências'!$E$2:$E$13,'Ausências'!$A$2:$A$13,$A6,'Ausências'!$B$2:$B$13,"Férias",'Ausências'!$C$2:$C$13,"&gt;="&amp;DATE(SelYear,1,1),'Ausências'!$C$2:$C$13,"&lt;"&amp;DATE(SelYear+1,1,1),'Ausências'!$F$2:$F$13,"&lt;&gt;Sim"))</f>
        <v/>
      </c>
      <c r="F6" s="31">
        <f>IF($A6="","",C6-D6)</f>
        <v/>
      </c>
      <c r="G6" s="30">
        <f>IF($A6="","",SUMIFS('Ausências'!$E$2:$E$13,'Ausências'!$A$2:$A$13,$A6,'Ausências'!$B$2:$B$13,"Baixa médica",'Ausências'!$C$2:$C$13,"&gt;="&amp;DATE(SelYear,1,1),'Ausências'!$C$2:$C$13,"&lt;"&amp;DATE(SelYear+1,1,1)))</f>
        <v/>
      </c>
      <c r="H6" s="30">
        <f>IF($A6="","",SUMIFS('Ausências'!$E$2:$E$13,'Ausências'!$A$2:$A$13,$A6,'Ausências'!$B$2:$B$13,"Outro",'Ausências'!$C$2:$C$13,"&gt;="&amp;DATE(SelYear,1,1),'Ausências'!$C$2:$C$13,"&lt;"&amp;DATE(SelYear+1,1,1)))</f>
        <v/>
      </c>
      <c r="I6" s="30">
        <f>IF($A6="","",SUMIFS('Turnos'!$F$2:$F$13,'Turnos'!$A$2:$A$13,$A6,'Turnos'!$B$2:$B$13,"&gt;="&amp;DATE(SelYear,1,1),'Turnos'!$B$2:$B$13,"&lt;"&amp;DATE(SelYear+1,1,1)))</f>
        <v/>
      </c>
      <c r="J6" s="30">
        <f>IF($A6="","",SUMIFS('Turnos'!$F$2:$F$13,'Turnos'!$A$2:$A$13,$A6,'Turnos'!$B$2:$B$13,"&gt;="&amp;WeekStart,'Turnos'!$B$2:$B$13,"&lt;"&amp;WeekStart+7))</f>
        <v/>
      </c>
    </row>
    <row r="7">
      <c r="A7" s="29">
        <f>IF(INDEX(TeamList,3)="","",INDEX(TeamList,3))</f>
        <v/>
      </c>
      <c r="B7" s="32">
        <f>IF(INDEX(TeamRole,3)="","",INDEX(TeamRole,3))</f>
        <v/>
      </c>
      <c r="C7" s="30">
        <f>IF($A7="","",N(INDEX(TeamHoliday,MATCH($A7,TeamList,0))))</f>
        <v/>
      </c>
      <c r="D7" s="30">
        <f>IF($A7="","",SUMIFS('Ausências'!$E$2:$E$13,'Ausências'!$A$2:$A$13,$A7,'Ausências'!$B$2:$B$13,"Férias",'Ausências'!$C$2:$C$13,"&gt;="&amp;DATE(SelYear,1,1),'Ausências'!$C$2:$C$13,"&lt;"&amp;DATE(SelYear+1,1,1),'Ausências'!$F$2:$F$13,"Sim"))</f>
        <v/>
      </c>
      <c r="E7" s="30">
        <f>IF($A7="","",SUMIFS('Ausências'!$E$2:$E$13,'Ausências'!$A$2:$A$13,$A7,'Ausências'!$B$2:$B$13,"Férias",'Ausências'!$C$2:$C$13,"&gt;="&amp;DATE(SelYear,1,1),'Ausências'!$C$2:$C$13,"&lt;"&amp;DATE(SelYear+1,1,1),'Ausências'!$F$2:$F$13,"&lt;&gt;Sim"))</f>
        <v/>
      </c>
      <c r="F7" s="31">
        <f>IF($A7="","",C7-D7)</f>
        <v/>
      </c>
      <c r="G7" s="30">
        <f>IF($A7="","",SUMIFS('Ausências'!$E$2:$E$13,'Ausências'!$A$2:$A$13,$A7,'Ausências'!$B$2:$B$13,"Baixa médica",'Ausências'!$C$2:$C$13,"&gt;="&amp;DATE(SelYear,1,1),'Ausências'!$C$2:$C$13,"&lt;"&amp;DATE(SelYear+1,1,1)))</f>
        <v/>
      </c>
      <c r="H7" s="30">
        <f>IF($A7="","",SUMIFS('Ausências'!$E$2:$E$13,'Ausências'!$A$2:$A$13,$A7,'Ausências'!$B$2:$B$13,"Outro",'Ausências'!$C$2:$C$13,"&gt;="&amp;DATE(SelYear,1,1),'Ausências'!$C$2:$C$13,"&lt;"&amp;DATE(SelYear+1,1,1)))</f>
        <v/>
      </c>
      <c r="I7" s="30">
        <f>IF($A7="","",SUMIFS('Turnos'!$F$2:$F$13,'Turnos'!$A$2:$A$13,$A7,'Turnos'!$B$2:$B$13,"&gt;="&amp;DATE(SelYear,1,1),'Turnos'!$B$2:$B$13,"&lt;"&amp;DATE(SelYear+1,1,1)))</f>
        <v/>
      </c>
      <c r="J7" s="30">
        <f>IF($A7="","",SUMIFS('Turnos'!$F$2:$F$13,'Turnos'!$A$2:$A$13,$A7,'Turnos'!$B$2:$B$13,"&gt;="&amp;WeekStart,'Turnos'!$B$2:$B$13,"&lt;"&amp;WeekStart+7))</f>
        <v/>
      </c>
    </row>
    <row r="8">
      <c r="A8" s="29">
        <f>IF(INDEX(TeamList,4)="","",INDEX(TeamList,4))</f>
        <v/>
      </c>
      <c r="B8" s="32">
        <f>IF(INDEX(TeamRole,4)="","",INDEX(TeamRole,4))</f>
        <v/>
      </c>
      <c r="C8" s="30">
        <f>IF($A8="","",N(INDEX(TeamHoliday,MATCH($A8,TeamList,0))))</f>
        <v/>
      </c>
      <c r="D8" s="30">
        <f>IF($A8="","",SUMIFS('Ausências'!$E$2:$E$13,'Ausências'!$A$2:$A$13,$A8,'Ausências'!$B$2:$B$13,"Férias",'Ausências'!$C$2:$C$13,"&gt;="&amp;DATE(SelYear,1,1),'Ausências'!$C$2:$C$13,"&lt;"&amp;DATE(SelYear+1,1,1),'Ausências'!$F$2:$F$13,"Sim"))</f>
        <v/>
      </c>
      <c r="E8" s="30">
        <f>IF($A8="","",SUMIFS('Ausências'!$E$2:$E$13,'Ausências'!$A$2:$A$13,$A8,'Ausências'!$B$2:$B$13,"Férias",'Ausências'!$C$2:$C$13,"&gt;="&amp;DATE(SelYear,1,1),'Ausências'!$C$2:$C$13,"&lt;"&amp;DATE(SelYear+1,1,1),'Ausências'!$F$2:$F$13,"&lt;&gt;Sim"))</f>
        <v/>
      </c>
      <c r="F8" s="31">
        <f>IF($A8="","",C8-D8)</f>
        <v/>
      </c>
      <c r="G8" s="30">
        <f>IF($A8="","",SUMIFS('Ausências'!$E$2:$E$13,'Ausências'!$A$2:$A$13,$A8,'Ausências'!$B$2:$B$13,"Baixa médica",'Ausências'!$C$2:$C$13,"&gt;="&amp;DATE(SelYear,1,1),'Ausências'!$C$2:$C$13,"&lt;"&amp;DATE(SelYear+1,1,1)))</f>
        <v/>
      </c>
      <c r="H8" s="30">
        <f>IF($A8="","",SUMIFS('Ausências'!$E$2:$E$13,'Ausências'!$A$2:$A$13,$A8,'Ausências'!$B$2:$B$13,"Outro",'Ausências'!$C$2:$C$13,"&gt;="&amp;DATE(SelYear,1,1),'Ausências'!$C$2:$C$13,"&lt;"&amp;DATE(SelYear+1,1,1)))</f>
        <v/>
      </c>
      <c r="I8" s="30">
        <f>IF($A8="","",SUMIFS('Turnos'!$F$2:$F$13,'Turnos'!$A$2:$A$13,$A8,'Turnos'!$B$2:$B$13,"&gt;="&amp;DATE(SelYear,1,1),'Turnos'!$B$2:$B$13,"&lt;"&amp;DATE(SelYear+1,1,1)))</f>
        <v/>
      </c>
      <c r="J8" s="30">
        <f>IF($A8="","",SUMIFS('Turnos'!$F$2:$F$13,'Turnos'!$A$2:$A$13,$A8,'Turnos'!$B$2:$B$13,"&gt;="&amp;WeekStart,'Turnos'!$B$2:$B$13,"&lt;"&amp;WeekStart+7))</f>
        <v/>
      </c>
    </row>
    <row r="9">
      <c r="A9" s="29">
        <f>IF(INDEX(TeamList,5)="","",INDEX(TeamList,5))</f>
        <v/>
      </c>
      <c r="B9" s="32">
        <f>IF(INDEX(TeamRole,5)="","",INDEX(TeamRole,5))</f>
        <v/>
      </c>
      <c r="C9" s="30">
        <f>IF($A9="","",N(INDEX(TeamHoliday,MATCH($A9,TeamList,0))))</f>
        <v/>
      </c>
      <c r="D9" s="30">
        <f>IF($A9="","",SUMIFS('Ausências'!$E$2:$E$13,'Ausências'!$A$2:$A$13,$A9,'Ausências'!$B$2:$B$13,"Férias",'Ausências'!$C$2:$C$13,"&gt;="&amp;DATE(SelYear,1,1),'Ausências'!$C$2:$C$13,"&lt;"&amp;DATE(SelYear+1,1,1),'Ausências'!$F$2:$F$13,"Sim"))</f>
        <v/>
      </c>
      <c r="E9" s="30">
        <f>IF($A9="","",SUMIFS('Ausências'!$E$2:$E$13,'Ausências'!$A$2:$A$13,$A9,'Ausências'!$B$2:$B$13,"Férias",'Ausências'!$C$2:$C$13,"&gt;="&amp;DATE(SelYear,1,1),'Ausências'!$C$2:$C$13,"&lt;"&amp;DATE(SelYear+1,1,1),'Ausências'!$F$2:$F$13,"&lt;&gt;Sim"))</f>
        <v/>
      </c>
      <c r="F9" s="31">
        <f>IF($A9="","",C9-D9)</f>
        <v/>
      </c>
      <c r="G9" s="30">
        <f>IF($A9="","",SUMIFS('Ausências'!$E$2:$E$13,'Ausências'!$A$2:$A$13,$A9,'Ausências'!$B$2:$B$13,"Baixa médica",'Ausências'!$C$2:$C$13,"&gt;="&amp;DATE(SelYear,1,1),'Ausências'!$C$2:$C$13,"&lt;"&amp;DATE(SelYear+1,1,1)))</f>
        <v/>
      </c>
      <c r="H9" s="30">
        <f>IF($A9="","",SUMIFS('Ausências'!$E$2:$E$13,'Ausências'!$A$2:$A$13,$A9,'Ausências'!$B$2:$B$13,"Outro",'Ausências'!$C$2:$C$13,"&gt;="&amp;DATE(SelYear,1,1),'Ausências'!$C$2:$C$13,"&lt;"&amp;DATE(SelYear+1,1,1)))</f>
        <v/>
      </c>
      <c r="I9" s="30">
        <f>IF($A9="","",SUMIFS('Turnos'!$F$2:$F$13,'Turnos'!$A$2:$A$13,$A9,'Turnos'!$B$2:$B$13,"&gt;="&amp;DATE(SelYear,1,1),'Turnos'!$B$2:$B$13,"&lt;"&amp;DATE(SelYear+1,1,1)))</f>
        <v/>
      </c>
      <c r="J9" s="30">
        <f>IF($A9="","",SUMIFS('Turnos'!$F$2:$F$13,'Turnos'!$A$2:$A$13,$A9,'Turnos'!$B$2:$B$13,"&gt;="&amp;WeekStart,'Turnos'!$B$2:$B$13,"&lt;"&amp;WeekStart+7))</f>
        <v/>
      </c>
    </row>
    <row r="10">
      <c r="A10" s="29">
        <f>IF(INDEX(TeamList,6)="","",INDEX(TeamList,6))</f>
        <v/>
      </c>
      <c r="B10" s="32">
        <f>IF(INDEX(TeamRole,6)="","",INDEX(TeamRole,6))</f>
        <v/>
      </c>
      <c r="C10" s="30">
        <f>IF($A10="","",N(INDEX(TeamHoliday,MATCH($A10,TeamList,0))))</f>
        <v/>
      </c>
      <c r="D10" s="30">
        <f>IF($A10="","",SUMIFS('Ausências'!$E$2:$E$13,'Ausências'!$A$2:$A$13,$A10,'Ausências'!$B$2:$B$13,"Férias",'Ausências'!$C$2:$C$13,"&gt;="&amp;DATE(SelYear,1,1),'Ausências'!$C$2:$C$13,"&lt;"&amp;DATE(SelYear+1,1,1),'Ausências'!$F$2:$F$13,"Sim"))</f>
        <v/>
      </c>
      <c r="E10" s="30">
        <f>IF($A10="","",SUMIFS('Ausências'!$E$2:$E$13,'Ausências'!$A$2:$A$13,$A10,'Ausências'!$B$2:$B$13,"Férias",'Ausências'!$C$2:$C$13,"&gt;="&amp;DATE(SelYear,1,1),'Ausências'!$C$2:$C$13,"&lt;"&amp;DATE(SelYear+1,1,1),'Ausências'!$F$2:$F$13,"&lt;&gt;Sim"))</f>
        <v/>
      </c>
      <c r="F10" s="31">
        <f>IF($A10="","",C10-D10)</f>
        <v/>
      </c>
      <c r="G10" s="30">
        <f>IF($A10="","",SUMIFS('Ausências'!$E$2:$E$13,'Ausências'!$A$2:$A$13,$A10,'Ausências'!$B$2:$B$13,"Baixa médica",'Ausências'!$C$2:$C$13,"&gt;="&amp;DATE(SelYear,1,1),'Ausências'!$C$2:$C$13,"&lt;"&amp;DATE(SelYear+1,1,1)))</f>
        <v/>
      </c>
      <c r="H10" s="30">
        <f>IF($A10="","",SUMIFS('Ausências'!$E$2:$E$13,'Ausências'!$A$2:$A$13,$A10,'Ausências'!$B$2:$B$13,"Outro",'Ausências'!$C$2:$C$13,"&gt;="&amp;DATE(SelYear,1,1),'Ausências'!$C$2:$C$13,"&lt;"&amp;DATE(SelYear+1,1,1)))</f>
        <v/>
      </c>
      <c r="I10" s="30">
        <f>IF($A10="","",SUMIFS('Turnos'!$F$2:$F$13,'Turnos'!$A$2:$A$13,$A10,'Turnos'!$B$2:$B$13,"&gt;="&amp;DATE(SelYear,1,1),'Turnos'!$B$2:$B$13,"&lt;"&amp;DATE(SelYear+1,1,1)))</f>
        <v/>
      </c>
      <c r="J10" s="30">
        <f>IF($A10="","",SUMIFS('Turnos'!$F$2:$F$13,'Turnos'!$A$2:$A$13,$A10,'Turnos'!$B$2:$B$13,"&gt;="&amp;WeekStart,'Turnos'!$B$2:$B$13,"&lt;"&amp;WeekStart+7))</f>
        <v/>
      </c>
    </row>
    <row r="11">
      <c r="A11" s="29">
        <f>IF(INDEX(TeamList,7)="","",INDEX(TeamList,7))</f>
        <v/>
      </c>
      <c r="B11" s="32">
        <f>IF(INDEX(TeamRole,7)="","",INDEX(TeamRole,7))</f>
        <v/>
      </c>
      <c r="C11" s="30">
        <f>IF($A11="","",N(INDEX(TeamHoliday,MATCH($A11,TeamList,0))))</f>
        <v/>
      </c>
      <c r="D11" s="30">
        <f>IF($A11="","",SUMIFS('Ausências'!$E$2:$E$13,'Ausências'!$A$2:$A$13,$A11,'Ausências'!$B$2:$B$13,"Férias",'Ausências'!$C$2:$C$13,"&gt;="&amp;DATE(SelYear,1,1),'Ausências'!$C$2:$C$13,"&lt;"&amp;DATE(SelYear+1,1,1),'Ausências'!$F$2:$F$13,"Sim"))</f>
        <v/>
      </c>
      <c r="E11" s="30">
        <f>IF($A11="","",SUMIFS('Ausências'!$E$2:$E$13,'Ausências'!$A$2:$A$13,$A11,'Ausências'!$B$2:$B$13,"Férias",'Ausências'!$C$2:$C$13,"&gt;="&amp;DATE(SelYear,1,1),'Ausências'!$C$2:$C$13,"&lt;"&amp;DATE(SelYear+1,1,1),'Ausências'!$F$2:$F$13,"&lt;&gt;Sim"))</f>
        <v/>
      </c>
      <c r="F11" s="31">
        <f>IF($A11="","",C11-D11)</f>
        <v/>
      </c>
      <c r="G11" s="30">
        <f>IF($A11="","",SUMIFS('Ausências'!$E$2:$E$13,'Ausências'!$A$2:$A$13,$A11,'Ausências'!$B$2:$B$13,"Baixa médica",'Ausências'!$C$2:$C$13,"&gt;="&amp;DATE(SelYear,1,1),'Ausências'!$C$2:$C$13,"&lt;"&amp;DATE(SelYear+1,1,1)))</f>
        <v/>
      </c>
      <c r="H11" s="30">
        <f>IF($A11="","",SUMIFS('Ausências'!$E$2:$E$13,'Ausências'!$A$2:$A$13,$A11,'Ausências'!$B$2:$B$13,"Outro",'Ausências'!$C$2:$C$13,"&gt;="&amp;DATE(SelYear,1,1),'Ausências'!$C$2:$C$13,"&lt;"&amp;DATE(SelYear+1,1,1)))</f>
        <v/>
      </c>
      <c r="I11" s="30">
        <f>IF($A11="","",SUMIFS('Turnos'!$F$2:$F$13,'Turnos'!$A$2:$A$13,$A11,'Turnos'!$B$2:$B$13,"&gt;="&amp;DATE(SelYear,1,1),'Turnos'!$B$2:$B$13,"&lt;"&amp;DATE(SelYear+1,1,1)))</f>
        <v/>
      </c>
      <c r="J11" s="30">
        <f>IF($A11="","",SUMIFS('Turnos'!$F$2:$F$13,'Turnos'!$A$2:$A$13,$A11,'Turnos'!$B$2:$B$13,"&gt;="&amp;WeekStart,'Turnos'!$B$2:$B$13,"&lt;"&amp;WeekStart+7))</f>
        <v/>
      </c>
    </row>
    <row r="12">
      <c r="A12" s="29">
        <f>IF(INDEX(TeamList,8)="","",INDEX(TeamList,8))</f>
        <v/>
      </c>
      <c r="B12" s="32">
        <f>IF(INDEX(TeamRole,8)="","",INDEX(TeamRole,8))</f>
        <v/>
      </c>
      <c r="C12" s="30">
        <f>IF($A12="","",N(INDEX(TeamHoliday,MATCH($A12,TeamList,0))))</f>
        <v/>
      </c>
      <c r="D12" s="30">
        <f>IF($A12="","",SUMIFS('Ausências'!$E$2:$E$13,'Ausências'!$A$2:$A$13,$A12,'Ausências'!$B$2:$B$13,"Férias",'Ausências'!$C$2:$C$13,"&gt;="&amp;DATE(SelYear,1,1),'Ausências'!$C$2:$C$13,"&lt;"&amp;DATE(SelYear+1,1,1),'Ausências'!$F$2:$F$13,"Sim"))</f>
        <v/>
      </c>
      <c r="E12" s="30">
        <f>IF($A12="","",SUMIFS('Ausências'!$E$2:$E$13,'Ausências'!$A$2:$A$13,$A12,'Ausências'!$B$2:$B$13,"Férias",'Ausências'!$C$2:$C$13,"&gt;="&amp;DATE(SelYear,1,1),'Ausências'!$C$2:$C$13,"&lt;"&amp;DATE(SelYear+1,1,1),'Ausências'!$F$2:$F$13,"&lt;&gt;Sim"))</f>
        <v/>
      </c>
      <c r="F12" s="31">
        <f>IF($A12="","",C12-D12)</f>
        <v/>
      </c>
      <c r="G12" s="30">
        <f>IF($A12="","",SUMIFS('Ausências'!$E$2:$E$13,'Ausências'!$A$2:$A$13,$A12,'Ausências'!$B$2:$B$13,"Baixa médica",'Ausências'!$C$2:$C$13,"&gt;="&amp;DATE(SelYear,1,1),'Ausências'!$C$2:$C$13,"&lt;"&amp;DATE(SelYear+1,1,1)))</f>
        <v/>
      </c>
      <c r="H12" s="30">
        <f>IF($A12="","",SUMIFS('Ausências'!$E$2:$E$13,'Ausências'!$A$2:$A$13,$A12,'Ausências'!$B$2:$B$13,"Outro",'Ausências'!$C$2:$C$13,"&gt;="&amp;DATE(SelYear,1,1),'Ausências'!$C$2:$C$13,"&lt;"&amp;DATE(SelYear+1,1,1)))</f>
        <v/>
      </c>
      <c r="I12" s="30">
        <f>IF($A12="","",SUMIFS('Turnos'!$F$2:$F$13,'Turnos'!$A$2:$A$13,$A12,'Turnos'!$B$2:$B$13,"&gt;="&amp;DATE(SelYear,1,1),'Turnos'!$B$2:$B$13,"&lt;"&amp;DATE(SelYear+1,1,1)))</f>
        <v/>
      </c>
      <c r="J12" s="30">
        <f>IF($A12="","",SUMIFS('Turnos'!$F$2:$F$13,'Turnos'!$A$2:$A$13,$A12,'Turnos'!$B$2:$B$13,"&gt;="&amp;WeekStart,'Turnos'!$B$2:$B$13,"&lt;"&amp;WeekStart+7))</f>
        <v/>
      </c>
    </row>
    <row r="13">
      <c r="A13" s="29">
        <f>IF(INDEX(TeamList,9)="","",INDEX(TeamList,9))</f>
        <v/>
      </c>
      <c r="B13" s="32">
        <f>IF(INDEX(TeamRole,9)="","",INDEX(TeamRole,9))</f>
        <v/>
      </c>
      <c r="C13" s="30">
        <f>IF($A13="","",N(INDEX(TeamHoliday,MATCH($A13,TeamList,0))))</f>
        <v/>
      </c>
      <c r="D13" s="30">
        <f>IF($A13="","",SUMIFS('Ausências'!$E$2:$E$13,'Ausências'!$A$2:$A$13,$A13,'Ausências'!$B$2:$B$13,"Férias",'Ausências'!$C$2:$C$13,"&gt;="&amp;DATE(SelYear,1,1),'Ausências'!$C$2:$C$13,"&lt;"&amp;DATE(SelYear+1,1,1),'Ausências'!$F$2:$F$13,"Sim"))</f>
        <v/>
      </c>
      <c r="E13" s="30">
        <f>IF($A13="","",SUMIFS('Ausências'!$E$2:$E$13,'Ausências'!$A$2:$A$13,$A13,'Ausências'!$B$2:$B$13,"Férias",'Ausências'!$C$2:$C$13,"&gt;="&amp;DATE(SelYear,1,1),'Ausências'!$C$2:$C$13,"&lt;"&amp;DATE(SelYear+1,1,1),'Ausências'!$F$2:$F$13,"&lt;&gt;Sim"))</f>
        <v/>
      </c>
      <c r="F13" s="31">
        <f>IF($A13="","",C13-D13)</f>
        <v/>
      </c>
      <c r="G13" s="30">
        <f>IF($A13="","",SUMIFS('Ausências'!$E$2:$E$13,'Ausências'!$A$2:$A$13,$A13,'Ausências'!$B$2:$B$13,"Baixa médica",'Ausências'!$C$2:$C$13,"&gt;="&amp;DATE(SelYear,1,1),'Ausências'!$C$2:$C$13,"&lt;"&amp;DATE(SelYear+1,1,1)))</f>
        <v/>
      </c>
      <c r="H13" s="30">
        <f>IF($A13="","",SUMIFS('Ausências'!$E$2:$E$13,'Ausências'!$A$2:$A$13,$A13,'Ausências'!$B$2:$B$13,"Outro",'Ausências'!$C$2:$C$13,"&gt;="&amp;DATE(SelYear,1,1),'Ausências'!$C$2:$C$13,"&lt;"&amp;DATE(SelYear+1,1,1)))</f>
        <v/>
      </c>
      <c r="I13" s="30">
        <f>IF($A13="","",SUMIFS('Turnos'!$F$2:$F$13,'Turnos'!$A$2:$A$13,$A13,'Turnos'!$B$2:$B$13,"&gt;="&amp;DATE(SelYear,1,1),'Turnos'!$B$2:$B$13,"&lt;"&amp;DATE(SelYear+1,1,1)))</f>
        <v/>
      </c>
      <c r="J13" s="30">
        <f>IF($A13="","",SUMIFS('Turnos'!$F$2:$F$13,'Turnos'!$A$2:$A$13,$A13,'Turnos'!$B$2:$B$13,"&gt;="&amp;WeekStart,'Turnos'!$B$2:$B$13,"&lt;"&amp;WeekStart+7))</f>
        <v/>
      </c>
    </row>
    <row r="14">
      <c r="A14" s="29">
        <f>IF(INDEX(TeamList,10)="","",INDEX(TeamList,10))</f>
        <v/>
      </c>
      <c r="B14" s="32">
        <f>IF(INDEX(TeamRole,10)="","",INDEX(TeamRole,10))</f>
        <v/>
      </c>
      <c r="C14" s="30">
        <f>IF($A14="","",N(INDEX(TeamHoliday,MATCH($A14,TeamList,0))))</f>
        <v/>
      </c>
      <c r="D14" s="30">
        <f>IF($A14="","",SUMIFS('Ausências'!$E$2:$E$13,'Ausências'!$A$2:$A$13,$A14,'Ausências'!$B$2:$B$13,"Férias",'Ausências'!$C$2:$C$13,"&gt;="&amp;DATE(SelYear,1,1),'Ausências'!$C$2:$C$13,"&lt;"&amp;DATE(SelYear+1,1,1),'Ausências'!$F$2:$F$13,"Sim"))</f>
        <v/>
      </c>
      <c r="E14" s="30">
        <f>IF($A14="","",SUMIFS('Ausências'!$E$2:$E$13,'Ausências'!$A$2:$A$13,$A14,'Ausências'!$B$2:$B$13,"Férias",'Ausências'!$C$2:$C$13,"&gt;="&amp;DATE(SelYear,1,1),'Ausências'!$C$2:$C$13,"&lt;"&amp;DATE(SelYear+1,1,1),'Ausências'!$F$2:$F$13,"&lt;&gt;Sim"))</f>
        <v/>
      </c>
      <c r="F14" s="31">
        <f>IF($A14="","",C14-D14)</f>
        <v/>
      </c>
      <c r="G14" s="30">
        <f>IF($A14="","",SUMIFS('Ausências'!$E$2:$E$13,'Ausências'!$A$2:$A$13,$A14,'Ausências'!$B$2:$B$13,"Baixa médica",'Ausências'!$C$2:$C$13,"&gt;="&amp;DATE(SelYear,1,1),'Ausências'!$C$2:$C$13,"&lt;"&amp;DATE(SelYear+1,1,1)))</f>
        <v/>
      </c>
      <c r="H14" s="30">
        <f>IF($A14="","",SUMIFS('Ausências'!$E$2:$E$13,'Ausências'!$A$2:$A$13,$A14,'Ausências'!$B$2:$B$13,"Outro",'Ausências'!$C$2:$C$13,"&gt;="&amp;DATE(SelYear,1,1),'Ausências'!$C$2:$C$13,"&lt;"&amp;DATE(SelYear+1,1,1)))</f>
        <v/>
      </c>
      <c r="I14" s="30">
        <f>IF($A14="","",SUMIFS('Turnos'!$F$2:$F$13,'Turnos'!$A$2:$A$13,$A14,'Turnos'!$B$2:$B$13,"&gt;="&amp;DATE(SelYear,1,1),'Turnos'!$B$2:$B$13,"&lt;"&amp;DATE(SelYear+1,1,1)))</f>
        <v/>
      </c>
      <c r="J14" s="30">
        <f>IF($A14="","",SUMIFS('Turnos'!$F$2:$F$13,'Turnos'!$A$2:$A$13,$A14,'Turnos'!$B$2:$B$13,"&gt;="&amp;WeekStart,'Turnos'!$B$2:$B$13,"&lt;"&amp;WeekStart+7))</f>
        <v/>
      </c>
    </row>
    <row r="15">
      <c r="A15" s="29">
        <f>IF(INDEX(TeamList,11)="","",INDEX(TeamList,11))</f>
        <v/>
      </c>
      <c r="B15" s="32">
        <f>IF(INDEX(TeamRole,11)="","",INDEX(TeamRole,11))</f>
        <v/>
      </c>
      <c r="C15" s="30">
        <f>IF($A15="","",N(INDEX(TeamHoliday,MATCH($A15,TeamList,0))))</f>
        <v/>
      </c>
      <c r="D15" s="30">
        <f>IF($A15="","",SUMIFS('Ausências'!$E$2:$E$13,'Ausências'!$A$2:$A$13,$A15,'Ausências'!$B$2:$B$13,"Férias",'Ausências'!$C$2:$C$13,"&gt;="&amp;DATE(SelYear,1,1),'Ausências'!$C$2:$C$13,"&lt;"&amp;DATE(SelYear+1,1,1),'Ausências'!$F$2:$F$13,"Sim"))</f>
        <v/>
      </c>
      <c r="E15" s="30">
        <f>IF($A15="","",SUMIFS('Ausências'!$E$2:$E$13,'Ausências'!$A$2:$A$13,$A15,'Ausências'!$B$2:$B$13,"Férias",'Ausências'!$C$2:$C$13,"&gt;="&amp;DATE(SelYear,1,1),'Ausências'!$C$2:$C$13,"&lt;"&amp;DATE(SelYear+1,1,1),'Ausências'!$F$2:$F$13,"&lt;&gt;Sim"))</f>
        <v/>
      </c>
      <c r="F15" s="31">
        <f>IF($A15="","",C15-D15)</f>
        <v/>
      </c>
      <c r="G15" s="30">
        <f>IF($A15="","",SUMIFS('Ausências'!$E$2:$E$13,'Ausências'!$A$2:$A$13,$A15,'Ausências'!$B$2:$B$13,"Baixa médica",'Ausências'!$C$2:$C$13,"&gt;="&amp;DATE(SelYear,1,1),'Ausências'!$C$2:$C$13,"&lt;"&amp;DATE(SelYear+1,1,1)))</f>
        <v/>
      </c>
      <c r="H15" s="30">
        <f>IF($A15="","",SUMIFS('Ausências'!$E$2:$E$13,'Ausências'!$A$2:$A$13,$A15,'Ausências'!$B$2:$B$13,"Outro",'Ausências'!$C$2:$C$13,"&gt;="&amp;DATE(SelYear,1,1),'Ausências'!$C$2:$C$13,"&lt;"&amp;DATE(SelYear+1,1,1)))</f>
        <v/>
      </c>
      <c r="I15" s="30">
        <f>IF($A15="","",SUMIFS('Turnos'!$F$2:$F$13,'Turnos'!$A$2:$A$13,$A15,'Turnos'!$B$2:$B$13,"&gt;="&amp;DATE(SelYear,1,1),'Turnos'!$B$2:$B$13,"&lt;"&amp;DATE(SelYear+1,1,1)))</f>
        <v/>
      </c>
      <c r="J15" s="30">
        <f>IF($A15="","",SUMIFS('Turnos'!$F$2:$F$13,'Turnos'!$A$2:$A$13,$A15,'Turnos'!$B$2:$B$13,"&gt;="&amp;WeekStart,'Turnos'!$B$2:$B$13,"&lt;"&amp;WeekStart+7))</f>
        <v/>
      </c>
    </row>
    <row r="16">
      <c r="A16" s="29">
        <f>IF(INDEX(TeamList,12)="","",INDEX(TeamList,12))</f>
        <v/>
      </c>
      <c r="B16" s="32">
        <f>IF(INDEX(TeamRole,12)="","",INDEX(TeamRole,12))</f>
        <v/>
      </c>
      <c r="C16" s="30">
        <f>IF($A16="","",N(INDEX(TeamHoliday,MATCH($A16,TeamList,0))))</f>
        <v/>
      </c>
      <c r="D16" s="30">
        <f>IF($A16="","",SUMIFS('Ausências'!$E$2:$E$13,'Ausências'!$A$2:$A$13,$A16,'Ausências'!$B$2:$B$13,"Férias",'Ausências'!$C$2:$C$13,"&gt;="&amp;DATE(SelYear,1,1),'Ausências'!$C$2:$C$13,"&lt;"&amp;DATE(SelYear+1,1,1),'Ausências'!$F$2:$F$13,"Sim"))</f>
        <v/>
      </c>
      <c r="E16" s="30">
        <f>IF($A16="","",SUMIFS('Ausências'!$E$2:$E$13,'Ausências'!$A$2:$A$13,$A16,'Ausências'!$B$2:$B$13,"Férias",'Ausências'!$C$2:$C$13,"&gt;="&amp;DATE(SelYear,1,1),'Ausências'!$C$2:$C$13,"&lt;"&amp;DATE(SelYear+1,1,1),'Ausências'!$F$2:$F$13,"&lt;&gt;Sim"))</f>
        <v/>
      </c>
      <c r="F16" s="31">
        <f>IF($A16="","",C16-D16)</f>
        <v/>
      </c>
      <c r="G16" s="30">
        <f>IF($A16="","",SUMIFS('Ausências'!$E$2:$E$13,'Ausências'!$A$2:$A$13,$A16,'Ausências'!$B$2:$B$13,"Baixa médica",'Ausências'!$C$2:$C$13,"&gt;="&amp;DATE(SelYear,1,1),'Ausências'!$C$2:$C$13,"&lt;"&amp;DATE(SelYear+1,1,1)))</f>
        <v/>
      </c>
      <c r="H16" s="30">
        <f>IF($A16="","",SUMIFS('Ausências'!$E$2:$E$13,'Ausências'!$A$2:$A$13,$A16,'Ausências'!$B$2:$B$13,"Outro",'Ausências'!$C$2:$C$13,"&gt;="&amp;DATE(SelYear,1,1),'Ausências'!$C$2:$C$13,"&lt;"&amp;DATE(SelYear+1,1,1)))</f>
        <v/>
      </c>
      <c r="I16" s="30">
        <f>IF($A16="","",SUMIFS('Turnos'!$F$2:$F$13,'Turnos'!$A$2:$A$13,$A16,'Turnos'!$B$2:$B$13,"&gt;="&amp;DATE(SelYear,1,1),'Turnos'!$B$2:$B$13,"&lt;"&amp;DATE(SelYear+1,1,1)))</f>
        <v/>
      </c>
      <c r="J16" s="30">
        <f>IF($A16="","",SUMIFS('Turnos'!$F$2:$F$13,'Turnos'!$A$2:$A$13,$A16,'Turnos'!$B$2:$B$13,"&gt;="&amp;WeekStart,'Turnos'!$B$2:$B$13,"&lt;"&amp;WeekStart+7))</f>
        <v/>
      </c>
    </row>
    <row r="17">
      <c r="A17" s="29">
        <f>IF(INDEX(TeamList,13)="","",INDEX(TeamList,13))</f>
        <v/>
      </c>
      <c r="B17" s="32">
        <f>IF(INDEX(TeamRole,13)="","",INDEX(TeamRole,13))</f>
        <v/>
      </c>
      <c r="C17" s="30">
        <f>IF($A17="","",N(INDEX(TeamHoliday,MATCH($A17,TeamList,0))))</f>
        <v/>
      </c>
      <c r="D17" s="30">
        <f>IF($A17="","",SUMIFS('Ausências'!$E$2:$E$13,'Ausências'!$A$2:$A$13,$A17,'Ausências'!$B$2:$B$13,"Férias",'Ausências'!$C$2:$C$13,"&gt;="&amp;DATE(SelYear,1,1),'Ausências'!$C$2:$C$13,"&lt;"&amp;DATE(SelYear+1,1,1),'Ausências'!$F$2:$F$13,"Sim"))</f>
        <v/>
      </c>
      <c r="E17" s="30">
        <f>IF($A17="","",SUMIFS('Ausências'!$E$2:$E$13,'Ausências'!$A$2:$A$13,$A17,'Ausências'!$B$2:$B$13,"Férias",'Ausências'!$C$2:$C$13,"&gt;="&amp;DATE(SelYear,1,1),'Ausências'!$C$2:$C$13,"&lt;"&amp;DATE(SelYear+1,1,1),'Ausências'!$F$2:$F$13,"&lt;&gt;Sim"))</f>
        <v/>
      </c>
      <c r="F17" s="31">
        <f>IF($A17="","",C17-D17)</f>
        <v/>
      </c>
      <c r="G17" s="30">
        <f>IF($A17="","",SUMIFS('Ausências'!$E$2:$E$13,'Ausências'!$A$2:$A$13,$A17,'Ausências'!$B$2:$B$13,"Baixa médica",'Ausências'!$C$2:$C$13,"&gt;="&amp;DATE(SelYear,1,1),'Ausências'!$C$2:$C$13,"&lt;"&amp;DATE(SelYear+1,1,1)))</f>
        <v/>
      </c>
      <c r="H17" s="30">
        <f>IF($A17="","",SUMIFS('Ausências'!$E$2:$E$13,'Ausências'!$A$2:$A$13,$A17,'Ausências'!$B$2:$B$13,"Outro",'Ausências'!$C$2:$C$13,"&gt;="&amp;DATE(SelYear,1,1),'Ausências'!$C$2:$C$13,"&lt;"&amp;DATE(SelYear+1,1,1)))</f>
        <v/>
      </c>
      <c r="I17" s="30">
        <f>IF($A17="","",SUMIFS('Turnos'!$F$2:$F$13,'Turnos'!$A$2:$A$13,$A17,'Turnos'!$B$2:$B$13,"&gt;="&amp;DATE(SelYear,1,1),'Turnos'!$B$2:$B$13,"&lt;"&amp;DATE(SelYear+1,1,1)))</f>
        <v/>
      </c>
      <c r="J17" s="30">
        <f>IF($A17="","",SUMIFS('Turnos'!$F$2:$F$13,'Turnos'!$A$2:$A$13,$A17,'Turnos'!$B$2:$B$13,"&gt;="&amp;WeekStart,'Turnos'!$B$2:$B$13,"&lt;"&amp;WeekStart+7))</f>
        <v/>
      </c>
    </row>
    <row r="18">
      <c r="A18" s="29">
        <f>IF(INDEX(TeamList,14)="","",INDEX(TeamList,14))</f>
        <v/>
      </c>
      <c r="B18" s="32">
        <f>IF(INDEX(TeamRole,14)="","",INDEX(TeamRole,14))</f>
        <v/>
      </c>
      <c r="C18" s="30">
        <f>IF($A18="","",N(INDEX(TeamHoliday,MATCH($A18,TeamList,0))))</f>
        <v/>
      </c>
      <c r="D18" s="30">
        <f>IF($A18="","",SUMIFS('Ausências'!$E$2:$E$13,'Ausências'!$A$2:$A$13,$A18,'Ausências'!$B$2:$B$13,"Férias",'Ausências'!$C$2:$C$13,"&gt;="&amp;DATE(SelYear,1,1),'Ausências'!$C$2:$C$13,"&lt;"&amp;DATE(SelYear+1,1,1),'Ausências'!$F$2:$F$13,"Sim"))</f>
        <v/>
      </c>
      <c r="E18" s="30">
        <f>IF($A18="","",SUMIFS('Ausências'!$E$2:$E$13,'Ausências'!$A$2:$A$13,$A18,'Ausências'!$B$2:$B$13,"Férias",'Ausências'!$C$2:$C$13,"&gt;="&amp;DATE(SelYear,1,1),'Ausências'!$C$2:$C$13,"&lt;"&amp;DATE(SelYear+1,1,1),'Ausências'!$F$2:$F$13,"&lt;&gt;Sim"))</f>
        <v/>
      </c>
      <c r="F18" s="31">
        <f>IF($A18="","",C18-D18)</f>
        <v/>
      </c>
      <c r="G18" s="30">
        <f>IF($A18="","",SUMIFS('Ausências'!$E$2:$E$13,'Ausências'!$A$2:$A$13,$A18,'Ausências'!$B$2:$B$13,"Baixa médica",'Ausências'!$C$2:$C$13,"&gt;="&amp;DATE(SelYear,1,1),'Ausências'!$C$2:$C$13,"&lt;"&amp;DATE(SelYear+1,1,1)))</f>
        <v/>
      </c>
      <c r="H18" s="30">
        <f>IF($A18="","",SUMIFS('Ausências'!$E$2:$E$13,'Ausências'!$A$2:$A$13,$A18,'Ausências'!$B$2:$B$13,"Outro",'Ausências'!$C$2:$C$13,"&gt;="&amp;DATE(SelYear,1,1),'Ausências'!$C$2:$C$13,"&lt;"&amp;DATE(SelYear+1,1,1)))</f>
        <v/>
      </c>
      <c r="I18" s="30">
        <f>IF($A18="","",SUMIFS('Turnos'!$F$2:$F$13,'Turnos'!$A$2:$A$13,$A18,'Turnos'!$B$2:$B$13,"&gt;="&amp;DATE(SelYear,1,1),'Turnos'!$B$2:$B$13,"&lt;"&amp;DATE(SelYear+1,1,1)))</f>
        <v/>
      </c>
      <c r="J18" s="30">
        <f>IF($A18="","",SUMIFS('Turnos'!$F$2:$F$13,'Turnos'!$A$2:$A$13,$A18,'Turnos'!$B$2:$B$13,"&gt;="&amp;WeekStart,'Turnos'!$B$2:$B$13,"&lt;"&amp;WeekStart+7))</f>
        <v/>
      </c>
    </row>
    <row r="19">
      <c r="A19" s="29">
        <f>IF(INDEX(TeamList,15)="","",INDEX(TeamList,15))</f>
        <v/>
      </c>
      <c r="B19" s="32">
        <f>IF(INDEX(TeamRole,15)="","",INDEX(TeamRole,15))</f>
        <v/>
      </c>
      <c r="C19" s="30">
        <f>IF($A19="","",N(INDEX(TeamHoliday,MATCH($A19,TeamList,0))))</f>
        <v/>
      </c>
      <c r="D19" s="30">
        <f>IF($A19="","",SUMIFS('Ausências'!$E$2:$E$13,'Ausências'!$A$2:$A$13,$A19,'Ausências'!$B$2:$B$13,"Férias",'Ausências'!$C$2:$C$13,"&gt;="&amp;DATE(SelYear,1,1),'Ausências'!$C$2:$C$13,"&lt;"&amp;DATE(SelYear+1,1,1),'Ausências'!$F$2:$F$13,"Sim"))</f>
        <v/>
      </c>
      <c r="E19" s="30">
        <f>IF($A19="","",SUMIFS('Ausências'!$E$2:$E$13,'Ausências'!$A$2:$A$13,$A19,'Ausências'!$B$2:$B$13,"Férias",'Ausências'!$C$2:$C$13,"&gt;="&amp;DATE(SelYear,1,1),'Ausências'!$C$2:$C$13,"&lt;"&amp;DATE(SelYear+1,1,1),'Ausências'!$F$2:$F$13,"&lt;&gt;Sim"))</f>
        <v/>
      </c>
      <c r="F19" s="31">
        <f>IF($A19="","",C19-D19)</f>
        <v/>
      </c>
      <c r="G19" s="30">
        <f>IF($A19="","",SUMIFS('Ausências'!$E$2:$E$13,'Ausências'!$A$2:$A$13,$A19,'Ausências'!$B$2:$B$13,"Baixa médica",'Ausências'!$C$2:$C$13,"&gt;="&amp;DATE(SelYear,1,1),'Ausências'!$C$2:$C$13,"&lt;"&amp;DATE(SelYear+1,1,1)))</f>
        <v/>
      </c>
      <c r="H19" s="30">
        <f>IF($A19="","",SUMIFS('Ausências'!$E$2:$E$13,'Ausências'!$A$2:$A$13,$A19,'Ausências'!$B$2:$B$13,"Outro",'Ausências'!$C$2:$C$13,"&gt;="&amp;DATE(SelYear,1,1),'Ausências'!$C$2:$C$13,"&lt;"&amp;DATE(SelYear+1,1,1)))</f>
        <v/>
      </c>
      <c r="I19" s="30">
        <f>IF($A19="","",SUMIFS('Turnos'!$F$2:$F$13,'Turnos'!$A$2:$A$13,$A19,'Turnos'!$B$2:$B$13,"&gt;="&amp;DATE(SelYear,1,1),'Turnos'!$B$2:$B$13,"&lt;"&amp;DATE(SelYear+1,1,1)))</f>
        <v/>
      </c>
      <c r="J19" s="30">
        <f>IF($A19="","",SUMIFS('Turnos'!$F$2:$F$13,'Turnos'!$A$2:$A$13,$A19,'Turnos'!$B$2:$B$13,"&gt;="&amp;WeekStart,'Turnos'!$B$2:$B$13,"&lt;"&amp;WeekStart+7))</f>
        <v/>
      </c>
    </row>
    <row r="20">
      <c r="A20" s="29">
        <f>IF(INDEX(TeamList,16)="","",INDEX(TeamList,16))</f>
        <v/>
      </c>
      <c r="B20" s="32">
        <f>IF(INDEX(TeamRole,16)="","",INDEX(TeamRole,16))</f>
        <v/>
      </c>
      <c r="C20" s="30">
        <f>IF($A20="","",N(INDEX(TeamHoliday,MATCH($A20,TeamList,0))))</f>
        <v/>
      </c>
      <c r="D20" s="30">
        <f>IF($A20="","",SUMIFS('Ausências'!$E$2:$E$13,'Ausências'!$A$2:$A$13,$A20,'Ausências'!$B$2:$B$13,"Férias",'Ausências'!$C$2:$C$13,"&gt;="&amp;DATE(SelYear,1,1),'Ausências'!$C$2:$C$13,"&lt;"&amp;DATE(SelYear+1,1,1),'Ausências'!$F$2:$F$13,"Sim"))</f>
        <v/>
      </c>
      <c r="E20" s="30">
        <f>IF($A20="","",SUMIFS('Ausências'!$E$2:$E$13,'Ausências'!$A$2:$A$13,$A20,'Ausências'!$B$2:$B$13,"Férias",'Ausências'!$C$2:$C$13,"&gt;="&amp;DATE(SelYear,1,1),'Ausências'!$C$2:$C$13,"&lt;"&amp;DATE(SelYear+1,1,1),'Ausências'!$F$2:$F$13,"&lt;&gt;Sim"))</f>
        <v/>
      </c>
      <c r="F20" s="31">
        <f>IF($A20="","",C20-D20)</f>
        <v/>
      </c>
      <c r="G20" s="30">
        <f>IF($A20="","",SUMIFS('Ausências'!$E$2:$E$13,'Ausências'!$A$2:$A$13,$A20,'Ausências'!$B$2:$B$13,"Baixa médica",'Ausências'!$C$2:$C$13,"&gt;="&amp;DATE(SelYear,1,1),'Ausências'!$C$2:$C$13,"&lt;"&amp;DATE(SelYear+1,1,1)))</f>
        <v/>
      </c>
      <c r="H20" s="30">
        <f>IF($A20="","",SUMIFS('Ausências'!$E$2:$E$13,'Ausências'!$A$2:$A$13,$A20,'Ausências'!$B$2:$B$13,"Outro",'Ausências'!$C$2:$C$13,"&gt;="&amp;DATE(SelYear,1,1),'Ausências'!$C$2:$C$13,"&lt;"&amp;DATE(SelYear+1,1,1)))</f>
        <v/>
      </c>
      <c r="I20" s="30">
        <f>IF($A20="","",SUMIFS('Turnos'!$F$2:$F$13,'Turnos'!$A$2:$A$13,$A20,'Turnos'!$B$2:$B$13,"&gt;="&amp;DATE(SelYear,1,1),'Turnos'!$B$2:$B$13,"&lt;"&amp;DATE(SelYear+1,1,1)))</f>
        <v/>
      </c>
      <c r="J20" s="30">
        <f>IF($A20="","",SUMIFS('Turnos'!$F$2:$F$13,'Turnos'!$A$2:$A$13,$A20,'Turnos'!$B$2:$B$13,"&gt;="&amp;WeekStart,'Turnos'!$B$2:$B$13,"&lt;"&amp;WeekStart+7))</f>
        <v/>
      </c>
    </row>
    <row r="21">
      <c r="A21" s="29">
        <f>IF(INDEX(TeamList,17)="","",INDEX(TeamList,17))</f>
        <v/>
      </c>
      <c r="B21" s="32">
        <f>IF(INDEX(TeamRole,17)="","",INDEX(TeamRole,17))</f>
        <v/>
      </c>
      <c r="C21" s="30">
        <f>IF($A21="","",N(INDEX(TeamHoliday,MATCH($A21,TeamList,0))))</f>
        <v/>
      </c>
      <c r="D21" s="30">
        <f>IF($A21="","",SUMIFS('Ausências'!$E$2:$E$13,'Ausências'!$A$2:$A$13,$A21,'Ausências'!$B$2:$B$13,"Férias",'Ausências'!$C$2:$C$13,"&gt;="&amp;DATE(SelYear,1,1),'Ausências'!$C$2:$C$13,"&lt;"&amp;DATE(SelYear+1,1,1),'Ausências'!$F$2:$F$13,"Sim"))</f>
        <v/>
      </c>
      <c r="E21" s="30">
        <f>IF($A21="","",SUMIFS('Ausências'!$E$2:$E$13,'Ausências'!$A$2:$A$13,$A21,'Ausências'!$B$2:$B$13,"Férias",'Ausências'!$C$2:$C$13,"&gt;="&amp;DATE(SelYear,1,1),'Ausências'!$C$2:$C$13,"&lt;"&amp;DATE(SelYear+1,1,1),'Ausências'!$F$2:$F$13,"&lt;&gt;Sim"))</f>
        <v/>
      </c>
      <c r="F21" s="31">
        <f>IF($A21="","",C21-D21)</f>
        <v/>
      </c>
      <c r="G21" s="30">
        <f>IF($A21="","",SUMIFS('Ausências'!$E$2:$E$13,'Ausências'!$A$2:$A$13,$A21,'Ausências'!$B$2:$B$13,"Baixa médica",'Ausências'!$C$2:$C$13,"&gt;="&amp;DATE(SelYear,1,1),'Ausências'!$C$2:$C$13,"&lt;"&amp;DATE(SelYear+1,1,1)))</f>
        <v/>
      </c>
      <c r="H21" s="30">
        <f>IF($A21="","",SUMIFS('Ausências'!$E$2:$E$13,'Ausências'!$A$2:$A$13,$A21,'Ausências'!$B$2:$B$13,"Outro",'Ausências'!$C$2:$C$13,"&gt;="&amp;DATE(SelYear,1,1),'Ausências'!$C$2:$C$13,"&lt;"&amp;DATE(SelYear+1,1,1)))</f>
        <v/>
      </c>
      <c r="I21" s="30">
        <f>IF($A21="","",SUMIFS('Turnos'!$F$2:$F$13,'Turnos'!$A$2:$A$13,$A21,'Turnos'!$B$2:$B$13,"&gt;="&amp;DATE(SelYear,1,1),'Turnos'!$B$2:$B$13,"&lt;"&amp;DATE(SelYear+1,1,1)))</f>
        <v/>
      </c>
      <c r="J21" s="30">
        <f>IF($A21="","",SUMIFS('Turnos'!$F$2:$F$13,'Turnos'!$A$2:$A$13,$A21,'Turnos'!$B$2:$B$13,"&gt;="&amp;WeekStart,'Turnos'!$B$2:$B$13,"&lt;"&amp;WeekStart+7))</f>
        <v/>
      </c>
    </row>
    <row r="22">
      <c r="A22" s="29">
        <f>IF(INDEX(TeamList,18)="","",INDEX(TeamList,18))</f>
        <v/>
      </c>
      <c r="B22" s="32">
        <f>IF(INDEX(TeamRole,18)="","",INDEX(TeamRole,18))</f>
        <v/>
      </c>
      <c r="C22" s="30">
        <f>IF($A22="","",N(INDEX(TeamHoliday,MATCH($A22,TeamList,0))))</f>
        <v/>
      </c>
      <c r="D22" s="30">
        <f>IF($A22="","",SUMIFS('Ausências'!$E$2:$E$13,'Ausências'!$A$2:$A$13,$A22,'Ausências'!$B$2:$B$13,"Férias",'Ausências'!$C$2:$C$13,"&gt;="&amp;DATE(SelYear,1,1),'Ausências'!$C$2:$C$13,"&lt;"&amp;DATE(SelYear+1,1,1),'Ausências'!$F$2:$F$13,"Sim"))</f>
        <v/>
      </c>
      <c r="E22" s="30">
        <f>IF($A22="","",SUMIFS('Ausências'!$E$2:$E$13,'Ausências'!$A$2:$A$13,$A22,'Ausências'!$B$2:$B$13,"Férias",'Ausências'!$C$2:$C$13,"&gt;="&amp;DATE(SelYear,1,1),'Ausências'!$C$2:$C$13,"&lt;"&amp;DATE(SelYear+1,1,1),'Ausências'!$F$2:$F$13,"&lt;&gt;Sim"))</f>
        <v/>
      </c>
      <c r="F22" s="31">
        <f>IF($A22="","",C22-D22)</f>
        <v/>
      </c>
      <c r="G22" s="30">
        <f>IF($A22="","",SUMIFS('Ausências'!$E$2:$E$13,'Ausências'!$A$2:$A$13,$A22,'Ausências'!$B$2:$B$13,"Baixa médica",'Ausências'!$C$2:$C$13,"&gt;="&amp;DATE(SelYear,1,1),'Ausências'!$C$2:$C$13,"&lt;"&amp;DATE(SelYear+1,1,1)))</f>
        <v/>
      </c>
      <c r="H22" s="30">
        <f>IF($A22="","",SUMIFS('Ausências'!$E$2:$E$13,'Ausências'!$A$2:$A$13,$A22,'Ausências'!$B$2:$B$13,"Outro",'Ausências'!$C$2:$C$13,"&gt;="&amp;DATE(SelYear,1,1),'Ausências'!$C$2:$C$13,"&lt;"&amp;DATE(SelYear+1,1,1)))</f>
        <v/>
      </c>
      <c r="I22" s="30">
        <f>IF($A22="","",SUMIFS('Turnos'!$F$2:$F$13,'Turnos'!$A$2:$A$13,$A22,'Turnos'!$B$2:$B$13,"&gt;="&amp;DATE(SelYear,1,1),'Turnos'!$B$2:$B$13,"&lt;"&amp;DATE(SelYear+1,1,1)))</f>
        <v/>
      </c>
      <c r="J22" s="30">
        <f>IF($A22="","",SUMIFS('Turnos'!$F$2:$F$13,'Turnos'!$A$2:$A$13,$A22,'Turnos'!$B$2:$B$13,"&gt;="&amp;WeekStart,'Turnos'!$B$2:$B$13,"&lt;"&amp;WeekStart+7))</f>
        <v/>
      </c>
    </row>
    <row r="23">
      <c r="A23" s="29">
        <f>IF(INDEX(TeamList,19)="","",INDEX(TeamList,19))</f>
        <v/>
      </c>
      <c r="B23" s="32">
        <f>IF(INDEX(TeamRole,19)="","",INDEX(TeamRole,19))</f>
        <v/>
      </c>
      <c r="C23" s="30">
        <f>IF($A23="","",N(INDEX(TeamHoliday,MATCH($A23,TeamList,0))))</f>
        <v/>
      </c>
      <c r="D23" s="30">
        <f>IF($A23="","",SUMIFS('Ausências'!$E$2:$E$13,'Ausências'!$A$2:$A$13,$A23,'Ausências'!$B$2:$B$13,"Férias",'Ausências'!$C$2:$C$13,"&gt;="&amp;DATE(SelYear,1,1),'Ausências'!$C$2:$C$13,"&lt;"&amp;DATE(SelYear+1,1,1),'Ausências'!$F$2:$F$13,"Sim"))</f>
        <v/>
      </c>
      <c r="E23" s="30">
        <f>IF($A23="","",SUMIFS('Ausências'!$E$2:$E$13,'Ausências'!$A$2:$A$13,$A23,'Ausências'!$B$2:$B$13,"Férias",'Ausências'!$C$2:$C$13,"&gt;="&amp;DATE(SelYear,1,1),'Ausências'!$C$2:$C$13,"&lt;"&amp;DATE(SelYear+1,1,1),'Ausências'!$F$2:$F$13,"&lt;&gt;Sim"))</f>
        <v/>
      </c>
      <c r="F23" s="31">
        <f>IF($A23="","",C23-D23)</f>
        <v/>
      </c>
      <c r="G23" s="30">
        <f>IF($A23="","",SUMIFS('Ausências'!$E$2:$E$13,'Ausências'!$A$2:$A$13,$A23,'Ausências'!$B$2:$B$13,"Baixa médica",'Ausências'!$C$2:$C$13,"&gt;="&amp;DATE(SelYear,1,1),'Ausências'!$C$2:$C$13,"&lt;"&amp;DATE(SelYear+1,1,1)))</f>
        <v/>
      </c>
      <c r="H23" s="30">
        <f>IF($A23="","",SUMIFS('Ausências'!$E$2:$E$13,'Ausências'!$A$2:$A$13,$A23,'Ausências'!$B$2:$B$13,"Outro",'Ausências'!$C$2:$C$13,"&gt;="&amp;DATE(SelYear,1,1),'Ausências'!$C$2:$C$13,"&lt;"&amp;DATE(SelYear+1,1,1)))</f>
        <v/>
      </c>
      <c r="I23" s="30">
        <f>IF($A23="","",SUMIFS('Turnos'!$F$2:$F$13,'Turnos'!$A$2:$A$13,$A23,'Turnos'!$B$2:$B$13,"&gt;="&amp;DATE(SelYear,1,1),'Turnos'!$B$2:$B$13,"&lt;"&amp;DATE(SelYear+1,1,1)))</f>
        <v/>
      </c>
      <c r="J23" s="30">
        <f>IF($A23="","",SUMIFS('Turnos'!$F$2:$F$13,'Turnos'!$A$2:$A$13,$A23,'Turnos'!$B$2:$B$13,"&gt;="&amp;WeekStart,'Turnos'!$B$2:$B$13,"&lt;"&amp;WeekStart+7))</f>
        <v/>
      </c>
    </row>
    <row r="24">
      <c r="A24" s="29">
        <f>IF(INDEX(TeamList,20)="","",INDEX(TeamList,20))</f>
        <v/>
      </c>
      <c r="B24" s="32">
        <f>IF(INDEX(TeamRole,20)="","",INDEX(TeamRole,20))</f>
        <v/>
      </c>
      <c r="C24" s="30">
        <f>IF($A24="","",N(INDEX(TeamHoliday,MATCH($A24,TeamList,0))))</f>
        <v/>
      </c>
      <c r="D24" s="30">
        <f>IF($A24="","",SUMIFS('Ausências'!$E$2:$E$13,'Ausências'!$A$2:$A$13,$A24,'Ausências'!$B$2:$B$13,"Férias",'Ausências'!$C$2:$C$13,"&gt;="&amp;DATE(SelYear,1,1),'Ausências'!$C$2:$C$13,"&lt;"&amp;DATE(SelYear+1,1,1),'Ausências'!$F$2:$F$13,"Sim"))</f>
        <v/>
      </c>
      <c r="E24" s="30">
        <f>IF($A24="","",SUMIFS('Ausências'!$E$2:$E$13,'Ausências'!$A$2:$A$13,$A24,'Ausências'!$B$2:$B$13,"Férias",'Ausências'!$C$2:$C$13,"&gt;="&amp;DATE(SelYear,1,1),'Ausências'!$C$2:$C$13,"&lt;"&amp;DATE(SelYear+1,1,1),'Ausências'!$F$2:$F$13,"&lt;&gt;Sim"))</f>
        <v/>
      </c>
      <c r="F24" s="31">
        <f>IF($A24="","",C24-D24)</f>
        <v/>
      </c>
      <c r="G24" s="30">
        <f>IF($A24="","",SUMIFS('Ausências'!$E$2:$E$13,'Ausências'!$A$2:$A$13,$A24,'Ausências'!$B$2:$B$13,"Baixa médica",'Ausências'!$C$2:$C$13,"&gt;="&amp;DATE(SelYear,1,1),'Ausências'!$C$2:$C$13,"&lt;"&amp;DATE(SelYear+1,1,1)))</f>
        <v/>
      </c>
      <c r="H24" s="30">
        <f>IF($A24="","",SUMIFS('Ausências'!$E$2:$E$13,'Ausências'!$A$2:$A$13,$A24,'Ausências'!$B$2:$B$13,"Outro",'Ausências'!$C$2:$C$13,"&gt;="&amp;DATE(SelYear,1,1),'Ausências'!$C$2:$C$13,"&lt;"&amp;DATE(SelYear+1,1,1)))</f>
        <v/>
      </c>
      <c r="I24" s="30">
        <f>IF($A24="","",SUMIFS('Turnos'!$F$2:$F$13,'Turnos'!$A$2:$A$13,$A24,'Turnos'!$B$2:$B$13,"&gt;="&amp;DATE(SelYear,1,1),'Turnos'!$B$2:$B$13,"&lt;"&amp;DATE(SelYear+1,1,1)))</f>
        <v/>
      </c>
      <c r="J24" s="30">
        <f>IF($A24="","",SUMIFS('Turnos'!$F$2:$F$13,'Turnos'!$A$2:$A$13,$A24,'Turnos'!$B$2:$B$13,"&gt;="&amp;WeekStart,'Turnos'!$B$2:$B$13,"&lt;"&amp;WeekStart+7))</f>
        <v/>
      </c>
    </row>
    <row r="25">
      <c r="A25" s="29">
        <f>IF(INDEX(TeamList,21)="","",INDEX(TeamList,21))</f>
        <v/>
      </c>
      <c r="B25" s="32">
        <f>IF(INDEX(TeamRole,21)="","",INDEX(TeamRole,21))</f>
        <v/>
      </c>
      <c r="C25" s="30">
        <f>IF($A25="","",N(INDEX(TeamHoliday,MATCH($A25,TeamList,0))))</f>
        <v/>
      </c>
      <c r="D25" s="30">
        <f>IF($A25="","",SUMIFS('Ausências'!$E$2:$E$13,'Ausências'!$A$2:$A$13,$A25,'Ausências'!$B$2:$B$13,"Férias",'Ausências'!$C$2:$C$13,"&gt;="&amp;DATE(SelYear,1,1),'Ausências'!$C$2:$C$13,"&lt;"&amp;DATE(SelYear+1,1,1),'Ausências'!$F$2:$F$13,"Sim"))</f>
        <v/>
      </c>
      <c r="E25" s="30">
        <f>IF($A25="","",SUMIFS('Ausências'!$E$2:$E$13,'Ausências'!$A$2:$A$13,$A25,'Ausências'!$B$2:$B$13,"Férias",'Ausências'!$C$2:$C$13,"&gt;="&amp;DATE(SelYear,1,1),'Ausências'!$C$2:$C$13,"&lt;"&amp;DATE(SelYear+1,1,1),'Ausências'!$F$2:$F$13,"&lt;&gt;Sim"))</f>
        <v/>
      </c>
      <c r="F25" s="31">
        <f>IF($A25="","",C25-D25)</f>
        <v/>
      </c>
      <c r="G25" s="30">
        <f>IF($A25="","",SUMIFS('Ausências'!$E$2:$E$13,'Ausências'!$A$2:$A$13,$A25,'Ausências'!$B$2:$B$13,"Baixa médica",'Ausências'!$C$2:$C$13,"&gt;="&amp;DATE(SelYear,1,1),'Ausências'!$C$2:$C$13,"&lt;"&amp;DATE(SelYear+1,1,1)))</f>
        <v/>
      </c>
      <c r="H25" s="30">
        <f>IF($A25="","",SUMIFS('Ausências'!$E$2:$E$13,'Ausências'!$A$2:$A$13,$A25,'Ausências'!$B$2:$B$13,"Outro",'Ausências'!$C$2:$C$13,"&gt;="&amp;DATE(SelYear,1,1),'Ausências'!$C$2:$C$13,"&lt;"&amp;DATE(SelYear+1,1,1)))</f>
        <v/>
      </c>
      <c r="I25" s="30">
        <f>IF($A25="","",SUMIFS('Turnos'!$F$2:$F$13,'Turnos'!$A$2:$A$13,$A25,'Turnos'!$B$2:$B$13,"&gt;="&amp;DATE(SelYear,1,1),'Turnos'!$B$2:$B$13,"&lt;"&amp;DATE(SelYear+1,1,1)))</f>
        <v/>
      </c>
      <c r="J25" s="30">
        <f>IF($A25="","",SUMIFS('Turnos'!$F$2:$F$13,'Turnos'!$A$2:$A$13,$A25,'Turnos'!$B$2:$B$13,"&gt;="&amp;WeekStart,'Turnos'!$B$2:$B$13,"&lt;"&amp;WeekStart+7))</f>
        <v/>
      </c>
    </row>
    <row r="26">
      <c r="A26" s="29">
        <f>IF(INDEX(TeamList,22)="","",INDEX(TeamList,22))</f>
        <v/>
      </c>
      <c r="B26" s="32">
        <f>IF(INDEX(TeamRole,22)="","",INDEX(TeamRole,22))</f>
        <v/>
      </c>
      <c r="C26" s="30">
        <f>IF($A26="","",N(INDEX(TeamHoliday,MATCH($A26,TeamList,0))))</f>
        <v/>
      </c>
      <c r="D26" s="30">
        <f>IF($A26="","",SUMIFS('Ausências'!$E$2:$E$13,'Ausências'!$A$2:$A$13,$A26,'Ausências'!$B$2:$B$13,"Férias",'Ausências'!$C$2:$C$13,"&gt;="&amp;DATE(SelYear,1,1),'Ausências'!$C$2:$C$13,"&lt;"&amp;DATE(SelYear+1,1,1),'Ausências'!$F$2:$F$13,"Sim"))</f>
        <v/>
      </c>
      <c r="E26" s="30">
        <f>IF($A26="","",SUMIFS('Ausências'!$E$2:$E$13,'Ausências'!$A$2:$A$13,$A26,'Ausências'!$B$2:$B$13,"Férias",'Ausências'!$C$2:$C$13,"&gt;="&amp;DATE(SelYear,1,1),'Ausências'!$C$2:$C$13,"&lt;"&amp;DATE(SelYear+1,1,1),'Ausências'!$F$2:$F$13,"&lt;&gt;Sim"))</f>
        <v/>
      </c>
      <c r="F26" s="31">
        <f>IF($A26="","",C26-D26)</f>
        <v/>
      </c>
      <c r="G26" s="30">
        <f>IF($A26="","",SUMIFS('Ausências'!$E$2:$E$13,'Ausências'!$A$2:$A$13,$A26,'Ausências'!$B$2:$B$13,"Baixa médica",'Ausências'!$C$2:$C$13,"&gt;="&amp;DATE(SelYear,1,1),'Ausências'!$C$2:$C$13,"&lt;"&amp;DATE(SelYear+1,1,1)))</f>
        <v/>
      </c>
      <c r="H26" s="30">
        <f>IF($A26="","",SUMIFS('Ausências'!$E$2:$E$13,'Ausências'!$A$2:$A$13,$A26,'Ausências'!$B$2:$B$13,"Outro",'Ausências'!$C$2:$C$13,"&gt;="&amp;DATE(SelYear,1,1),'Ausências'!$C$2:$C$13,"&lt;"&amp;DATE(SelYear+1,1,1)))</f>
        <v/>
      </c>
      <c r="I26" s="30">
        <f>IF($A26="","",SUMIFS('Turnos'!$F$2:$F$13,'Turnos'!$A$2:$A$13,$A26,'Turnos'!$B$2:$B$13,"&gt;="&amp;DATE(SelYear,1,1),'Turnos'!$B$2:$B$13,"&lt;"&amp;DATE(SelYear+1,1,1)))</f>
        <v/>
      </c>
      <c r="J26" s="30">
        <f>IF($A26="","",SUMIFS('Turnos'!$F$2:$F$13,'Turnos'!$A$2:$A$13,$A26,'Turnos'!$B$2:$B$13,"&gt;="&amp;WeekStart,'Turnos'!$B$2:$B$13,"&lt;"&amp;WeekStart+7))</f>
        <v/>
      </c>
    </row>
    <row r="27">
      <c r="A27" s="29">
        <f>IF(INDEX(TeamList,23)="","",INDEX(TeamList,23))</f>
        <v/>
      </c>
      <c r="B27" s="32">
        <f>IF(INDEX(TeamRole,23)="","",INDEX(TeamRole,23))</f>
        <v/>
      </c>
      <c r="C27" s="30">
        <f>IF($A27="","",N(INDEX(TeamHoliday,MATCH($A27,TeamList,0))))</f>
        <v/>
      </c>
      <c r="D27" s="30">
        <f>IF($A27="","",SUMIFS('Ausências'!$E$2:$E$13,'Ausências'!$A$2:$A$13,$A27,'Ausências'!$B$2:$B$13,"Férias",'Ausências'!$C$2:$C$13,"&gt;="&amp;DATE(SelYear,1,1),'Ausências'!$C$2:$C$13,"&lt;"&amp;DATE(SelYear+1,1,1),'Ausências'!$F$2:$F$13,"Sim"))</f>
        <v/>
      </c>
      <c r="E27" s="30">
        <f>IF($A27="","",SUMIFS('Ausências'!$E$2:$E$13,'Ausências'!$A$2:$A$13,$A27,'Ausências'!$B$2:$B$13,"Férias",'Ausências'!$C$2:$C$13,"&gt;="&amp;DATE(SelYear,1,1),'Ausências'!$C$2:$C$13,"&lt;"&amp;DATE(SelYear+1,1,1),'Ausências'!$F$2:$F$13,"&lt;&gt;Sim"))</f>
        <v/>
      </c>
      <c r="F27" s="31">
        <f>IF($A27="","",C27-D27)</f>
        <v/>
      </c>
      <c r="G27" s="30">
        <f>IF($A27="","",SUMIFS('Ausências'!$E$2:$E$13,'Ausências'!$A$2:$A$13,$A27,'Ausências'!$B$2:$B$13,"Baixa médica",'Ausências'!$C$2:$C$13,"&gt;="&amp;DATE(SelYear,1,1),'Ausências'!$C$2:$C$13,"&lt;"&amp;DATE(SelYear+1,1,1)))</f>
        <v/>
      </c>
      <c r="H27" s="30">
        <f>IF($A27="","",SUMIFS('Ausências'!$E$2:$E$13,'Ausências'!$A$2:$A$13,$A27,'Ausências'!$B$2:$B$13,"Outro",'Ausências'!$C$2:$C$13,"&gt;="&amp;DATE(SelYear,1,1),'Ausências'!$C$2:$C$13,"&lt;"&amp;DATE(SelYear+1,1,1)))</f>
        <v/>
      </c>
      <c r="I27" s="30">
        <f>IF($A27="","",SUMIFS('Turnos'!$F$2:$F$13,'Turnos'!$A$2:$A$13,$A27,'Turnos'!$B$2:$B$13,"&gt;="&amp;DATE(SelYear,1,1),'Turnos'!$B$2:$B$13,"&lt;"&amp;DATE(SelYear+1,1,1)))</f>
        <v/>
      </c>
      <c r="J27" s="30">
        <f>IF($A27="","",SUMIFS('Turnos'!$F$2:$F$13,'Turnos'!$A$2:$A$13,$A27,'Turnos'!$B$2:$B$13,"&gt;="&amp;WeekStart,'Turnos'!$B$2:$B$13,"&lt;"&amp;WeekStart+7))</f>
        <v/>
      </c>
    </row>
    <row r="28">
      <c r="A28" s="29">
        <f>IF(INDEX(TeamList,24)="","",INDEX(TeamList,24))</f>
        <v/>
      </c>
      <c r="B28" s="32">
        <f>IF(INDEX(TeamRole,24)="","",INDEX(TeamRole,24))</f>
        <v/>
      </c>
      <c r="C28" s="30">
        <f>IF($A28="","",N(INDEX(TeamHoliday,MATCH($A28,TeamList,0))))</f>
        <v/>
      </c>
      <c r="D28" s="30">
        <f>IF($A28="","",SUMIFS('Ausências'!$E$2:$E$13,'Ausências'!$A$2:$A$13,$A28,'Ausências'!$B$2:$B$13,"Férias",'Ausências'!$C$2:$C$13,"&gt;="&amp;DATE(SelYear,1,1),'Ausências'!$C$2:$C$13,"&lt;"&amp;DATE(SelYear+1,1,1),'Ausências'!$F$2:$F$13,"Sim"))</f>
        <v/>
      </c>
      <c r="E28" s="30">
        <f>IF($A28="","",SUMIFS('Ausências'!$E$2:$E$13,'Ausências'!$A$2:$A$13,$A28,'Ausências'!$B$2:$B$13,"Férias",'Ausências'!$C$2:$C$13,"&gt;="&amp;DATE(SelYear,1,1),'Ausências'!$C$2:$C$13,"&lt;"&amp;DATE(SelYear+1,1,1),'Ausências'!$F$2:$F$13,"&lt;&gt;Sim"))</f>
        <v/>
      </c>
      <c r="F28" s="31">
        <f>IF($A28="","",C28-D28)</f>
        <v/>
      </c>
      <c r="G28" s="30">
        <f>IF($A28="","",SUMIFS('Ausências'!$E$2:$E$13,'Ausências'!$A$2:$A$13,$A28,'Ausências'!$B$2:$B$13,"Baixa médica",'Ausências'!$C$2:$C$13,"&gt;="&amp;DATE(SelYear,1,1),'Ausências'!$C$2:$C$13,"&lt;"&amp;DATE(SelYear+1,1,1)))</f>
        <v/>
      </c>
      <c r="H28" s="30">
        <f>IF($A28="","",SUMIFS('Ausências'!$E$2:$E$13,'Ausências'!$A$2:$A$13,$A28,'Ausências'!$B$2:$B$13,"Outro",'Ausências'!$C$2:$C$13,"&gt;="&amp;DATE(SelYear,1,1),'Ausências'!$C$2:$C$13,"&lt;"&amp;DATE(SelYear+1,1,1)))</f>
        <v/>
      </c>
      <c r="I28" s="30">
        <f>IF($A28="","",SUMIFS('Turnos'!$F$2:$F$13,'Turnos'!$A$2:$A$13,$A28,'Turnos'!$B$2:$B$13,"&gt;="&amp;DATE(SelYear,1,1),'Turnos'!$B$2:$B$13,"&lt;"&amp;DATE(SelYear+1,1,1)))</f>
        <v/>
      </c>
      <c r="J28" s="30">
        <f>IF($A28="","",SUMIFS('Turnos'!$F$2:$F$13,'Turnos'!$A$2:$A$13,$A28,'Turnos'!$B$2:$B$13,"&gt;="&amp;WeekStart,'Turnos'!$B$2:$B$13,"&lt;"&amp;WeekStart+7))</f>
        <v/>
      </c>
    </row>
    <row r="29">
      <c r="A29" s="29">
        <f>IF(INDEX(TeamList,25)="","",INDEX(TeamList,25))</f>
        <v/>
      </c>
      <c r="B29" s="32">
        <f>IF(INDEX(TeamRole,25)="","",INDEX(TeamRole,25))</f>
        <v/>
      </c>
      <c r="C29" s="30">
        <f>IF($A29="","",N(INDEX(TeamHoliday,MATCH($A29,TeamList,0))))</f>
        <v/>
      </c>
      <c r="D29" s="30">
        <f>IF($A29="","",SUMIFS('Ausências'!$E$2:$E$13,'Ausências'!$A$2:$A$13,$A29,'Ausências'!$B$2:$B$13,"Férias",'Ausências'!$C$2:$C$13,"&gt;="&amp;DATE(SelYear,1,1),'Ausências'!$C$2:$C$13,"&lt;"&amp;DATE(SelYear+1,1,1),'Ausências'!$F$2:$F$13,"Sim"))</f>
        <v/>
      </c>
      <c r="E29" s="30">
        <f>IF($A29="","",SUMIFS('Ausências'!$E$2:$E$13,'Ausências'!$A$2:$A$13,$A29,'Ausências'!$B$2:$B$13,"Férias",'Ausências'!$C$2:$C$13,"&gt;="&amp;DATE(SelYear,1,1),'Ausências'!$C$2:$C$13,"&lt;"&amp;DATE(SelYear+1,1,1),'Ausências'!$F$2:$F$13,"&lt;&gt;Sim"))</f>
        <v/>
      </c>
      <c r="F29" s="31">
        <f>IF($A29="","",C29-D29)</f>
        <v/>
      </c>
      <c r="G29" s="30">
        <f>IF($A29="","",SUMIFS('Ausências'!$E$2:$E$13,'Ausências'!$A$2:$A$13,$A29,'Ausências'!$B$2:$B$13,"Baixa médica",'Ausências'!$C$2:$C$13,"&gt;="&amp;DATE(SelYear,1,1),'Ausências'!$C$2:$C$13,"&lt;"&amp;DATE(SelYear+1,1,1)))</f>
        <v/>
      </c>
      <c r="H29" s="30">
        <f>IF($A29="","",SUMIFS('Ausências'!$E$2:$E$13,'Ausências'!$A$2:$A$13,$A29,'Ausências'!$B$2:$B$13,"Outro",'Ausências'!$C$2:$C$13,"&gt;="&amp;DATE(SelYear,1,1),'Ausências'!$C$2:$C$13,"&lt;"&amp;DATE(SelYear+1,1,1)))</f>
        <v/>
      </c>
      <c r="I29" s="30">
        <f>IF($A29="","",SUMIFS('Turnos'!$F$2:$F$13,'Turnos'!$A$2:$A$13,$A29,'Turnos'!$B$2:$B$13,"&gt;="&amp;DATE(SelYear,1,1),'Turnos'!$B$2:$B$13,"&lt;"&amp;DATE(SelYear+1,1,1)))</f>
        <v/>
      </c>
      <c r="J29" s="30">
        <f>IF($A29="","",SUMIFS('Turnos'!$F$2:$F$13,'Turnos'!$A$2:$A$13,$A29,'Turnos'!$B$2:$B$13,"&gt;="&amp;WeekStart,'Turnos'!$B$2:$B$13,"&lt;"&amp;WeekStart+7))</f>
        <v/>
      </c>
    </row>
    <row r="30">
      <c r="A30" s="29">
        <f>IF(INDEX(TeamList,26)="","",INDEX(TeamList,26))</f>
        <v/>
      </c>
      <c r="B30" s="32">
        <f>IF(INDEX(TeamRole,26)="","",INDEX(TeamRole,26))</f>
        <v/>
      </c>
      <c r="C30" s="30">
        <f>IF($A30="","",N(INDEX(TeamHoliday,MATCH($A30,TeamList,0))))</f>
        <v/>
      </c>
      <c r="D30" s="30">
        <f>IF($A30="","",SUMIFS('Ausências'!$E$2:$E$13,'Ausências'!$A$2:$A$13,$A30,'Ausências'!$B$2:$B$13,"Férias",'Ausências'!$C$2:$C$13,"&gt;="&amp;DATE(SelYear,1,1),'Ausências'!$C$2:$C$13,"&lt;"&amp;DATE(SelYear+1,1,1),'Ausências'!$F$2:$F$13,"Sim"))</f>
        <v/>
      </c>
      <c r="E30" s="30">
        <f>IF($A30="","",SUMIFS('Ausências'!$E$2:$E$13,'Ausências'!$A$2:$A$13,$A30,'Ausências'!$B$2:$B$13,"Férias",'Ausências'!$C$2:$C$13,"&gt;="&amp;DATE(SelYear,1,1),'Ausências'!$C$2:$C$13,"&lt;"&amp;DATE(SelYear+1,1,1),'Ausências'!$F$2:$F$13,"&lt;&gt;Sim"))</f>
        <v/>
      </c>
      <c r="F30" s="31">
        <f>IF($A30="","",C30-D30)</f>
        <v/>
      </c>
      <c r="G30" s="30">
        <f>IF($A30="","",SUMIFS('Ausências'!$E$2:$E$13,'Ausências'!$A$2:$A$13,$A30,'Ausências'!$B$2:$B$13,"Baixa médica",'Ausências'!$C$2:$C$13,"&gt;="&amp;DATE(SelYear,1,1),'Ausências'!$C$2:$C$13,"&lt;"&amp;DATE(SelYear+1,1,1)))</f>
        <v/>
      </c>
      <c r="H30" s="30">
        <f>IF($A30="","",SUMIFS('Ausências'!$E$2:$E$13,'Ausências'!$A$2:$A$13,$A30,'Ausências'!$B$2:$B$13,"Outro",'Ausências'!$C$2:$C$13,"&gt;="&amp;DATE(SelYear,1,1),'Ausências'!$C$2:$C$13,"&lt;"&amp;DATE(SelYear+1,1,1)))</f>
        <v/>
      </c>
      <c r="I30" s="30">
        <f>IF($A30="","",SUMIFS('Turnos'!$F$2:$F$13,'Turnos'!$A$2:$A$13,$A30,'Turnos'!$B$2:$B$13,"&gt;="&amp;DATE(SelYear,1,1),'Turnos'!$B$2:$B$13,"&lt;"&amp;DATE(SelYear+1,1,1)))</f>
        <v/>
      </c>
      <c r="J30" s="30">
        <f>IF($A30="","",SUMIFS('Turnos'!$F$2:$F$13,'Turnos'!$A$2:$A$13,$A30,'Turnos'!$B$2:$B$13,"&gt;="&amp;WeekStart,'Turnos'!$B$2:$B$13,"&lt;"&amp;WeekStart+7))</f>
        <v/>
      </c>
    </row>
    <row r="31">
      <c r="A31" s="29">
        <f>IF(INDEX(TeamList,27)="","",INDEX(TeamList,27))</f>
        <v/>
      </c>
      <c r="B31" s="32">
        <f>IF(INDEX(TeamRole,27)="","",INDEX(TeamRole,27))</f>
        <v/>
      </c>
      <c r="C31" s="30">
        <f>IF($A31="","",N(INDEX(TeamHoliday,MATCH($A31,TeamList,0))))</f>
        <v/>
      </c>
      <c r="D31" s="30">
        <f>IF($A31="","",SUMIFS('Ausências'!$E$2:$E$13,'Ausências'!$A$2:$A$13,$A31,'Ausências'!$B$2:$B$13,"Férias",'Ausências'!$C$2:$C$13,"&gt;="&amp;DATE(SelYear,1,1),'Ausências'!$C$2:$C$13,"&lt;"&amp;DATE(SelYear+1,1,1),'Ausências'!$F$2:$F$13,"Sim"))</f>
        <v/>
      </c>
      <c r="E31" s="30">
        <f>IF($A31="","",SUMIFS('Ausências'!$E$2:$E$13,'Ausências'!$A$2:$A$13,$A31,'Ausências'!$B$2:$B$13,"Férias",'Ausências'!$C$2:$C$13,"&gt;="&amp;DATE(SelYear,1,1),'Ausências'!$C$2:$C$13,"&lt;"&amp;DATE(SelYear+1,1,1),'Ausências'!$F$2:$F$13,"&lt;&gt;Sim"))</f>
        <v/>
      </c>
      <c r="F31" s="31">
        <f>IF($A31="","",C31-D31)</f>
        <v/>
      </c>
      <c r="G31" s="30">
        <f>IF($A31="","",SUMIFS('Ausências'!$E$2:$E$13,'Ausências'!$A$2:$A$13,$A31,'Ausências'!$B$2:$B$13,"Baixa médica",'Ausências'!$C$2:$C$13,"&gt;="&amp;DATE(SelYear,1,1),'Ausências'!$C$2:$C$13,"&lt;"&amp;DATE(SelYear+1,1,1)))</f>
        <v/>
      </c>
      <c r="H31" s="30">
        <f>IF($A31="","",SUMIFS('Ausências'!$E$2:$E$13,'Ausências'!$A$2:$A$13,$A31,'Ausências'!$B$2:$B$13,"Outro",'Ausências'!$C$2:$C$13,"&gt;="&amp;DATE(SelYear,1,1),'Ausências'!$C$2:$C$13,"&lt;"&amp;DATE(SelYear+1,1,1)))</f>
        <v/>
      </c>
      <c r="I31" s="30">
        <f>IF($A31="","",SUMIFS('Turnos'!$F$2:$F$13,'Turnos'!$A$2:$A$13,$A31,'Turnos'!$B$2:$B$13,"&gt;="&amp;DATE(SelYear,1,1),'Turnos'!$B$2:$B$13,"&lt;"&amp;DATE(SelYear+1,1,1)))</f>
        <v/>
      </c>
      <c r="J31" s="30">
        <f>IF($A31="","",SUMIFS('Turnos'!$F$2:$F$13,'Turnos'!$A$2:$A$13,$A31,'Turnos'!$B$2:$B$13,"&gt;="&amp;WeekStart,'Turnos'!$B$2:$B$13,"&lt;"&amp;WeekStart+7))</f>
        <v/>
      </c>
    </row>
    <row r="32">
      <c r="A32" s="29">
        <f>IF(INDEX(TeamList,28)="","",INDEX(TeamList,28))</f>
        <v/>
      </c>
      <c r="B32" s="32">
        <f>IF(INDEX(TeamRole,28)="","",INDEX(TeamRole,28))</f>
        <v/>
      </c>
      <c r="C32" s="30">
        <f>IF($A32="","",N(INDEX(TeamHoliday,MATCH($A32,TeamList,0))))</f>
        <v/>
      </c>
      <c r="D32" s="30">
        <f>IF($A32="","",SUMIFS('Ausências'!$E$2:$E$13,'Ausências'!$A$2:$A$13,$A32,'Ausências'!$B$2:$B$13,"Férias",'Ausências'!$C$2:$C$13,"&gt;="&amp;DATE(SelYear,1,1),'Ausências'!$C$2:$C$13,"&lt;"&amp;DATE(SelYear+1,1,1),'Ausências'!$F$2:$F$13,"Sim"))</f>
        <v/>
      </c>
      <c r="E32" s="30">
        <f>IF($A32="","",SUMIFS('Ausências'!$E$2:$E$13,'Ausências'!$A$2:$A$13,$A32,'Ausências'!$B$2:$B$13,"Férias",'Ausências'!$C$2:$C$13,"&gt;="&amp;DATE(SelYear,1,1),'Ausências'!$C$2:$C$13,"&lt;"&amp;DATE(SelYear+1,1,1),'Ausências'!$F$2:$F$13,"&lt;&gt;Sim"))</f>
        <v/>
      </c>
      <c r="F32" s="31">
        <f>IF($A32="","",C32-D32)</f>
        <v/>
      </c>
      <c r="G32" s="30">
        <f>IF($A32="","",SUMIFS('Ausências'!$E$2:$E$13,'Ausências'!$A$2:$A$13,$A32,'Ausências'!$B$2:$B$13,"Baixa médica",'Ausências'!$C$2:$C$13,"&gt;="&amp;DATE(SelYear,1,1),'Ausências'!$C$2:$C$13,"&lt;"&amp;DATE(SelYear+1,1,1)))</f>
        <v/>
      </c>
      <c r="H32" s="30">
        <f>IF($A32="","",SUMIFS('Ausências'!$E$2:$E$13,'Ausências'!$A$2:$A$13,$A32,'Ausências'!$B$2:$B$13,"Outro",'Ausências'!$C$2:$C$13,"&gt;="&amp;DATE(SelYear,1,1),'Ausências'!$C$2:$C$13,"&lt;"&amp;DATE(SelYear+1,1,1)))</f>
        <v/>
      </c>
      <c r="I32" s="30">
        <f>IF($A32="","",SUMIFS('Turnos'!$F$2:$F$13,'Turnos'!$A$2:$A$13,$A32,'Turnos'!$B$2:$B$13,"&gt;="&amp;DATE(SelYear,1,1),'Turnos'!$B$2:$B$13,"&lt;"&amp;DATE(SelYear+1,1,1)))</f>
        <v/>
      </c>
      <c r="J32" s="30">
        <f>IF($A32="","",SUMIFS('Turnos'!$F$2:$F$13,'Turnos'!$A$2:$A$13,$A32,'Turnos'!$B$2:$B$13,"&gt;="&amp;WeekStart,'Turnos'!$B$2:$B$13,"&lt;"&amp;WeekStart+7))</f>
        <v/>
      </c>
    </row>
    <row r="33">
      <c r="A33" s="29">
        <f>IF(INDEX(TeamList,29)="","",INDEX(TeamList,29))</f>
        <v/>
      </c>
      <c r="B33" s="32">
        <f>IF(INDEX(TeamRole,29)="","",INDEX(TeamRole,29))</f>
        <v/>
      </c>
      <c r="C33" s="30">
        <f>IF($A33="","",N(INDEX(TeamHoliday,MATCH($A33,TeamList,0))))</f>
        <v/>
      </c>
      <c r="D33" s="30">
        <f>IF($A33="","",SUMIFS('Ausências'!$E$2:$E$13,'Ausências'!$A$2:$A$13,$A33,'Ausências'!$B$2:$B$13,"Férias",'Ausências'!$C$2:$C$13,"&gt;="&amp;DATE(SelYear,1,1),'Ausências'!$C$2:$C$13,"&lt;"&amp;DATE(SelYear+1,1,1),'Ausências'!$F$2:$F$13,"Sim"))</f>
        <v/>
      </c>
      <c r="E33" s="30">
        <f>IF($A33="","",SUMIFS('Ausências'!$E$2:$E$13,'Ausências'!$A$2:$A$13,$A33,'Ausências'!$B$2:$B$13,"Férias",'Ausências'!$C$2:$C$13,"&gt;="&amp;DATE(SelYear,1,1),'Ausências'!$C$2:$C$13,"&lt;"&amp;DATE(SelYear+1,1,1),'Ausências'!$F$2:$F$13,"&lt;&gt;Sim"))</f>
        <v/>
      </c>
      <c r="F33" s="31">
        <f>IF($A33="","",C33-D33)</f>
        <v/>
      </c>
      <c r="G33" s="30">
        <f>IF($A33="","",SUMIFS('Ausências'!$E$2:$E$13,'Ausências'!$A$2:$A$13,$A33,'Ausências'!$B$2:$B$13,"Baixa médica",'Ausências'!$C$2:$C$13,"&gt;="&amp;DATE(SelYear,1,1),'Ausências'!$C$2:$C$13,"&lt;"&amp;DATE(SelYear+1,1,1)))</f>
        <v/>
      </c>
      <c r="H33" s="30">
        <f>IF($A33="","",SUMIFS('Ausências'!$E$2:$E$13,'Ausências'!$A$2:$A$13,$A33,'Ausências'!$B$2:$B$13,"Outro",'Ausências'!$C$2:$C$13,"&gt;="&amp;DATE(SelYear,1,1),'Ausências'!$C$2:$C$13,"&lt;"&amp;DATE(SelYear+1,1,1)))</f>
        <v/>
      </c>
      <c r="I33" s="30">
        <f>IF($A33="","",SUMIFS('Turnos'!$F$2:$F$13,'Turnos'!$A$2:$A$13,$A33,'Turnos'!$B$2:$B$13,"&gt;="&amp;DATE(SelYear,1,1),'Turnos'!$B$2:$B$13,"&lt;"&amp;DATE(SelYear+1,1,1)))</f>
        <v/>
      </c>
      <c r="J33" s="30">
        <f>IF($A33="","",SUMIFS('Turnos'!$F$2:$F$13,'Turnos'!$A$2:$A$13,$A33,'Turnos'!$B$2:$B$13,"&gt;="&amp;WeekStart,'Turnos'!$B$2:$B$13,"&lt;"&amp;WeekStart+7))</f>
        <v/>
      </c>
    </row>
    <row r="34">
      <c r="A34" s="29">
        <f>IF(INDEX(TeamList,30)="","",INDEX(TeamList,30))</f>
        <v/>
      </c>
      <c r="B34" s="32">
        <f>IF(INDEX(TeamRole,30)="","",INDEX(TeamRole,30))</f>
        <v/>
      </c>
      <c r="C34" s="30">
        <f>IF($A34="","",N(INDEX(TeamHoliday,MATCH($A34,TeamList,0))))</f>
        <v/>
      </c>
      <c r="D34" s="30">
        <f>IF($A34="","",SUMIFS('Ausências'!$E$2:$E$13,'Ausências'!$A$2:$A$13,$A34,'Ausências'!$B$2:$B$13,"Férias",'Ausências'!$C$2:$C$13,"&gt;="&amp;DATE(SelYear,1,1),'Ausências'!$C$2:$C$13,"&lt;"&amp;DATE(SelYear+1,1,1),'Ausências'!$F$2:$F$13,"Sim"))</f>
        <v/>
      </c>
      <c r="E34" s="30">
        <f>IF($A34="","",SUMIFS('Ausências'!$E$2:$E$13,'Ausências'!$A$2:$A$13,$A34,'Ausências'!$B$2:$B$13,"Férias",'Ausências'!$C$2:$C$13,"&gt;="&amp;DATE(SelYear,1,1),'Ausências'!$C$2:$C$13,"&lt;"&amp;DATE(SelYear+1,1,1),'Ausências'!$F$2:$F$13,"&lt;&gt;Sim"))</f>
        <v/>
      </c>
      <c r="F34" s="31">
        <f>IF($A34="","",C34-D34)</f>
        <v/>
      </c>
      <c r="G34" s="30">
        <f>IF($A34="","",SUMIFS('Ausências'!$E$2:$E$13,'Ausências'!$A$2:$A$13,$A34,'Ausências'!$B$2:$B$13,"Baixa médica",'Ausências'!$C$2:$C$13,"&gt;="&amp;DATE(SelYear,1,1),'Ausências'!$C$2:$C$13,"&lt;"&amp;DATE(SelYear+1,1,1)))</f>
        <v/>
      </c>
      <c r="H34" s="30">
        <f>IF($A34="","",SUMIFS('Ausências'!$E$2:$E$13,'Ausências'!$A$2:$A$13,$A34,'Ausências'!$B$2:$B$13,"Outro",'Ausências'!$C$2:$C$13,"&gt;="&amp;DATE(SelYear,1,1),'Ausências'!$C$2:$C$13,"&lt;"&amp;DATE(SelYear+1,1,1)))</f>
        <v/>
      </c>
      <c r="I34" s="30">
        <f>IF($A34="","",SUMIFS('Turnos'!$F$2:$F$13,'Turnos'!$A$2:$A$13,$A34,'Turnos'!$B$2:$B$13,"&gt;="&amp;DATE(SelYear,1,1),'Turnos'!$B$2:$B$13,"&lt;"&amp;DATE(SelYear+1,1,1)))</f>
        <v/>
      </c>
      <c r="J34" s="30">
        <f>IF($A34="","",SUMIFS('Turnos'!$F$2:$F$13,'Turnos'!$A$2:$A$13,$A34,'Turnos'!$B$2:$B$13,"&gt;="&amp;WeekStart,'Turnos'!$B$2:$B$13,"&lt;"&amp;WeekStart+7))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5:F34">
    <cfRule type="cellIs" priority="1" operator="lessThan" dxfId="2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2" customWidth="1" min="4" max="4"/>
    <col width="18" customWidth="1" min="5" max="5"/>
    <col width="16" customWidth="1" min="6" max="6"/>
    <col width="14" customWidth="1" min="7" max="7"/>
    <col width="3" customWidth="1" min="8" max="8"/>
    <col width="12" customWidth="1" min="9" max="9"/>
    <col width="3" customWidth="1" min="10" max="10"/>
    <col width="14" customWidth="1" min="11" max="11"/>
    <col width="3" customWidth="1" min="12" max="12"/>
    <col width="8" customWidth="1" min="13" max="13"/>
    <col width="12" customWidth="1" min="14" max="14"/>
    <col width="3" customWidth="1" min="15" max="15"/>
    <col width="30" customWidth="1" min="16" max="16"/>
    <col width="12" customWidth="1" min="17" max="17"/>
    <col width="3" customWidth="1" min="18" max="18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33" t="inlineStr">
        <is>
          <t>Equipa</t>
        </is>
      </c>
      <c r="I3" s="33" t="inlineStr">
        <is>
          <t>Aprovado  (fixa)</t>
        </is>
      </c>
      <c r="K3" s="33" t="inlineStr">
        <is>
          <t>Tipos de ausência  (fixa)</t>
        </is>
      </c>
      <c r="M3" s="33" t="inlineStr">
        <is>
          <t>Domingo de Páscoa  (fixa)</t>
        </is>
      </c>
      <c r="P3" s="33" t="inlineStr">
        <is>
          <t>Feriados (Portugal)</t>
        </is>
      </c>
    </row>
    <row r="4">
      <c r="A4" s="19" t="inlineStr">
        <is>
          <t>Geral</t>
        </is>
      </c>
      <c r="B4" s="19" t="inlineStr">
        <is>
          <t>Valor</t>
        </is>
      </c>
      <c r="D4" s="19" t="inlineStr">
        <is>
          <t>Nome</t>
        </is>
      </c>
      <c r="E4" s="19" t="inlineStr">
        <is>
          <t>Função</t>
        </is>
      </c>
      <c r="F4" s="19" t="inlineStr">
        <is>
          <t>Horas contratadas por semana</t>
        </is>
      </c>
      <c r="G4" s="19" t="inlineStr">
        <is>
          <t>Dias de férias por ano</t>
        </is>
      </c>
      <c r="I4" s="19" t="inlineStr">
        <is>
          <t>Valor</t>
        </is>
      </c>
      <c r="K4" s="19" t="inlineStr">
        <is>
          <t>Tipo</t>
        </is>
      </c>
      <c r="M4" s="19" t="inlineStr">
        <is>
          <t>Ano</t>
        </is>
      </c>
      <c r="N4" s="19" t="inlineStr">
        <is>
          <t>Data</t>
        </is>
      </c>
      <c r="P4" s="19" t="inlineStr">
        <is>
          <t>Feriado</t>
        </is>
      </c>
      <c r="Q4" s="19" t="inlineStr">
        <is>
          <t>Data</t>
        </is>
      </c>
    </row>
    <row r="5">
      <c r="A5" s="34" t="inlineStr">
        <is>
          <t>Nome da empresa</t>
        </is>
      </c>
      <c r="B5" s="35" t="inlineStr">
        <is>
          <t>A sua empresa</t>
        </is>
      </c>
      <c r="D5" s="36" t="inlineStr">
        <is>
          <t>Ana Silva</t>
        </is>
      </c>
      <c r="E5" s="36" t="inlineStr">
        <is>
          <t>Gerente</t>
        </is>
      </c>
      <c r="F5" s="36" t="n">
        <v>40</v>
      </c>
      <c r="G5" s="36" t="n">
        <v>22</v>
      </c>
      <c r="I5" s="37" t="inlineStr">
        <is>
          <t>Sim</t>
        </is>
      </c>
      <c r="K5" s="37" t="inlineStr">
        <is>
          <t>Férias</t>
        </is>
      </c>
      <c r="M5" s="38" t="n">
        <v>2025</v>
      </c>
      <c r="N5" s="39" t="n">
        <v>45767</v>
      </c>
      <c r="P5" s="36" t="inlineStr">
        <is>
          <t>Ano Novo</t>
        </is>
      </c>
      <c r="Q5" s="40">
        <f>DATE(SelYear,1,1)</f>
        <v/>
      </c>
    </row>
    <row r="6">
      <c r="A6" s="34" t="inlineStr">
        <is>
          <t>Ano dos resumos</t>
        </is>
      </c>
      <c r="B6" s="41" t="n">
        <v>2027</v>
      </c>
      <c r="D6" s="36" t="inlineStr">
        <is>
          <t>Bruno Costa</t>
        </is>
      </c>
      <c r="E6" s="36" t="inlineStr">
        <is>
          <t>Técnico</t>
        </is>
      </c>
      <c r="F6" s="36" t="n">
        <v>40</v>
      </c>
      <c r="G6" s="36" t="n">
        <v>22</v>
      </c>
      <c r="I6" s="37" t="inlineStr">
        <is>
          <t>Não</t>
        </is>
      </c>
      <c r="K6" s="37" t="inlineStr">
        <is>
          <t>Baixa médica</t>
        </is>
      </c>
      <c r="M6" s="38" t="n">
        <v>2026</v>
      </c>
      <c r="N6" s="39" t="n">
        <v>46117</v>
      </c>
      <c r="P6" s="36" t="inlineStr">
        <is>
          <t>Sexta-feira Santa</t>
        </is>
      </c>
      <c r="Q6" s="40">
        <f>EasterSunday-2</f>
        <v/>
      </c>
    </row>
    <row r="7">
      <c r="A7" s="34" t="inlineStr">
        <is>
          <t>Domingo de Páscoa nesse ano</t>
        </is>
      </c>
      <c r="B7" s="42">
        <f>IFERROR(INDEX(EasterDates,MATCH(SelYear,EasterYears,0)),DATE(SelYear,4,1))</f>
        <v/>
      </c>
      <c r="D7" s="36" t="inlineStr">
        <is>
          <t>Carla Dias</t>
        </is>
      </c>
      <c r="E7" s="36" t="inlineStr">
        <is>
          <t>Vendas</t>
        </is>
      </c>
      <c r="F7" s="36" t="n">
        <v>30</v>
      </c>
      <c r="G7" s="36" t="n">
        <v>22</v>
      </c>
      <c r="K7" s="37" t="inlineStr">
        <is>
          <t>Outro</t>
        </is>
      </c>
      <c r="M7" s="38" t="n">
        <v>2027</v>
      </c>
      <c r="N7" s="39" t="n">
        <v>46474</v>
      </c>
      <c r="P7" s="36" t="inlineStr">
        <is>
          <t>Domingo de Páscoa</t>
        </is>
      </c>
      <c r="Q7" s="40">
        <f>EasterSunday</f>
        <v/>
      </c>
    </row>
    <row r="8">
      <c r="D8" s="36" t="inlineStr">
        <is>
          <t>Diogo Reis</t>
        </is>
      </c>
      <c r="E8" s="36" t="inlineStr">
        <is>
          <t>Assistente</t>
        </is>
      </c>
      <c r="F8" s="36" t="n">
        <v>20</v>
      </c>
      <c r="G8" s="36" t="n">
        <v>22</v>
      </c>
      <c r="M8" s="38" t="n">
        <v>2028</v>
      </c>
      <c r="N8" s="39" t="n">
        <v>46859</v>
      </c>
      <c r="P8" s="36" t="inlineStr">
        <is>
          <t>Dia da Liberdade</t>
        </is>
      </c>
      <c r="Q8" s="40">
        <f>DATE(SelYear,4,25)</f>
        <v/>
      </c>
    </row>
    <row r="9">
      <c r="D9" s="43" t="n"/>
      <c r="E9" s="43" t="n"/>
      <c r="F9" s="43" t="n"/>
      <c r="G9" s="43" t="n"/>
      <c r="M9" s="38" t="n">
        <v>2029</v>
      </c>
      <c r="N9" s="39" t="n">
        <v>47209</v>
      </c>
      <c r="P9" s="36" t="inlineStr">
        <is>
          <t>Dia do Trabalhador</t>
        </is>
      </c>
      <c r="Q9" s="40">
        <f>DATE(SelYear,5,1)</f>
        <v/>
      </c>
    </row>
    <row r="10">
      <c r="D10" s="43" t="n"/>
      <c r="E10" s="43" t="n"/>
      <c r="F10" s="43" t="n"/>
      <c r="G10" s="43" t="n"/>
      <c r="M10" s="38" t="n">
        <v>2030</v>
      </c>
      <c r="N10" s="39" t="n">
        <v>47594</v>
      </c>
      <c r="P10" s="36" t="inlineStr">
        <is>
          <t>Corpo de Deus</t>
        </is>
      </c>
      <c r="Q10" s="40">
        <f>EasterSunday+60</f>
        <v/>
      </c>
    </row>
    <row r="11">
      <c r="D11" s="43" t="n"/>
      <c r="E11" s="43" t="n"/>
      <c r="F11" s="43" t="n"/>
      <c r="G11" s="43" t="n"/>
      <c r="M11" s="38" t="n">
        <v>2031</v>
      </c>
      <c r="N11" s="39" t="n">
        <v>47951</v>
      </c>
      <c r="P11" s="36" t="inlineStr">
        <is>
          <t>Dia de Portugal</t>
        </is>
      </c>
      <c r="Q11" s="40">
        <f>DATE(SelYear,6,10)</f>
        <v/>
      </c>
    </row>
    <row r="12">
      <c r="D12" s="43" t="n"/>
      <c r="E12" s="43" t="n"/>
      <c r="F12" s="43" t="n"/>
      <c r="G12" s="43" t="n"/>
      <c r="M12" s="38" t="n">
        <v>2032</v>
      </c>
      <c r="N12" s="39" t="n">
        <v>48301</v>
      </c>
      <c r="P12" s="36" t="inlineStr">
        <is>
          <t>Assunção de Nossa Senhora</t>
        </is>
      </c>
      <c r="Q12" s="40">
        <f>DATE(SelYear,8,15)</f>
        <v/>
      </c>
    </row>
    <row r="13">
      <c r="D13" s="43" t="n"/>
      <c r="E13" s="43" t="n"/>
      <c r="F13" s="43" t="n"/>
      <c r="G13" s="43" t="n"/>
      <c r="M13" s="38" t="n">
        <v>2033</v>
      </c>
      <c r="N13" s="39" t="n">
        <v>48686</v>
      </c>
      <c r="P13" s="36" t="inlineStr">
        <is>
          <t>Implantação da República</t>
        </is>
      </c>
      <c r="Q13" s="40">
        <f>DATE(SelYear,10,5)</f>
        <v/>
      </c>
    </row>
    <row r="14">
      <c r="D14" s="43" t="n"/>
      <c r="E14" s="43" t="n"/>
      <c r="F14" s="43" t="n"/>
      <c r="G14" s="43" t="n"/>
      <c r="M14" s="38" t="n">
        <v>2034</v>
      </c>
      <c r="N14" s="39" t="n">
        <v>49043</v>
      </c>
      <c r="P14" s="36" t="inlineStr">
        <is>
          <t>Dia de Todos os Santos</t>
        </is>
      </c>
      <c r="Q14" s="40">
        <f>DATE(SelYear,11,1)</f>
        <v/>
      </c>
    </row>
    <row r="15">
      <c r="D15" s="43" t="n"/>
      <c r="E15" s="43" t="n"/>
      <c r="F15" s="43" t="n"/>
      <c r="G15" s="43" t="n"/>
      <c r="M15" s="38" t="n">
        <v>2035</v>
      </c>
      <c r="N15" s="39" t="n">
        <v>49393</v>
      </c>
      <c r="P15" s="36" t="inlineStr">
        <is>
          <t>Restauração da Independência</t>
        </is>
      </c>
      <c r="Q15" s="40">
        <f>DATE(SelYear,12,1)</f>
        <v/>
      </c>
    </row>
    <row r="16">
      <c r="D16" s="43" t="n"/>
      <c r="E16" s="43" t="n"/>
      <c r="F16" s="43" t="n"/>
      <c r="G16" s="43" t="n"/>
      <c r="M16" s="38" t="n">
        <v>2036</v>
      </c>
      <c r="N16" s="39" t="n">
        <v>49778</v>
      </c>
      <c r="P16" s="36" t="inlineStr">
        <is>
          <t>Imaculada Conceição</t>
        </is>
      </c>
      <c r="Q16" s="40">
        <f>DATE(SelYear,12,8)</f>
        <v/>
      </c>
    </row>
    <row r="17">
      <c r="D17" s="43" t="n"/>
      <c r="E17" s="43" t="n"/>
      <c r="F17" s="43" t="n"/>
      <c r="G17" s="43" t="n"/>
      <c r="M17" s="38" t="n">
        <v>2037</v>
      </c>
      <c r="N17" s="39" t="n">
        <v>50135</v>
      </c>
      <c r="P17" s="36" t="inlineStr">
        <is>
          <t>Natal</t>
        </is>
      </c>
      <c r="Q17" s="40">
        <f>DATE(SelYear,12,25)</f>
        <v/>
      </c>
    </row>
    <row r="18">
      <c r="D18" s="43" t="n"/>
      <c r="E18" s="43" t="n"/>
      <c r="F18" s="43" t="n"/>
      <c r="G18" s="43" t="n"/>
      <c r="M18" s="38" t="n">
        <v>2038</v>
      </c>
      <c r="N18" s="39" t="n">
        <v>50520</v>
      </c>
      <c r="P18" s="36" t="inlineStr">
        <is>
          <t>Feriado municipal (introduza a data)</t>
        </is>
      </c>
      <c r="Q18" s="44" t="n"/>
    </row>
    <row r="19">
      <c r="D19" s="43" t="n"/>
      <c r="E19" s="43" t="n"/>
      <c r="F19" s="43" t="n"/>
      <c r="G19" s="43" t="n"/>
      <c r="M19" s="38" t="n">
        <v>2039</v>
      </c>
      <c r="N19" s="39" t="n">
        <v>50870</v>
      </c>
      <c r="P19" s="36" t="inlineStr">
        <is>
          <t>Carnaval ou outro encerramento (opcional)</t>
        </is>
      </c>
      <c r="Q19" s="44" t="n"/>
    </row>
    <row r="20">
      <c r="D20" s="43" t="n"/>
      <c r="E20" s="43" t="n"/>
      <c r="F20" s="43" t="n"/>
      <c r="G20" s="43" t="n"/>
      <c r="M20" s="38" t="n">
        <v>2040</v>
      </c>
      <c r="N20" s="39" t="n">
        <v>51227</v>
      </c>
    </row>
    <row r="21">
      <c r="D21" s="43" t="n"/>
      <c r="E21" s="43" t="n"/>
      <c r="F21" s="43" t="n"/>
      <c r="G21" s="43" t="n"/>
    </row>
    <row r="22">
      <c r="D22" s="43" t="n"/>
      <c r="E22" s="43" t="n"/>
      <c r="F22" s="43" t="n"/>
      <c r="G22" s="43" t="n"/>
    </row>
    <row r="23">
      <c r="D23" s="43" t="n"/>
      <c r="E23" s="43" t="n"/>
      <c r="F23" s="43" t="n"/>
      <c r="G23" s="43" t="n"/>
    </row>
    <row r="24">
      <c r="D24" s="43" t="n"/>
      <c r="E24" s="43" t="n"/>
      <c r="F24" s="43" t="n"/>
      <c r="G24" s="43" t="n"/>
    </row>
    <row r="25">
      <c r="D25" s="43" t="n"/>
      <c r="E25" s="43" t="n"/>
      <c r="F25" s="43" t="n"/>
      <c r="G25" s="43" t="n"/>
    </row>
    <row r="26">
      <c r="D26" s="43" t="n"/>
      <c r="E26" s="43" t="n"/>
      <c r="F26" s="43" t="n"/>
      <c r="G26" s="43" t="n"/>
    </row>
    <row r="27">
      <c r="D27" s="43" t="n"/>
      <c r="E27" s="43" t="n"/>
      <c r="F27" s="43" t="n"/>
      <c r="G27" s="43" t="n"/>
    </row>
    <row r="28">
      <c r="D28" s="43" t="n"/>
      <c r="E28" s="43" t="n"/>
      <c r="F28" s="43" t="n"/>
      <c r="G28" s="43" t="n"/>
    </row>
    <row r="29">
      <c r="D29" s="43" t="n"/>
      <c r="E29" s="43" t="n"/>
      <c r="F29" s="43" t="n"/>
      <c r="G29" s="43" t="n"/>
    </row>
    <row r="30">
      <c r="D30" s="43" t="n"/>
      <c r="E30" s="43" t="n"/>
      <c r="F30" s="43" t="n"/>
      <c r="G30" s="43" t="n"/>
    </row>
    <row r="31">
      <c r="D31" s="43" t="n"/>
      <c r="E31" s="43" t="n"/>
      <c r="F31" s="43" t="n"/>
      <c r="G31" s="43" t="n"/>
    </row>
    <row r="32">
      <c r="D32" s="43" t="n"/>
      <c r="E32" s="43" t="n"/>
      <c r="F32" s="43" t="n"/>
      <c r="G32" s="43" t="n"/>
    </row>
    <row r="33">
      <c r="D33" s="43" t="n"/>
      <c r="E33" s="43" t="n"/>
      <c r="F33" s="43" t="n"/>
      <c r="G33" s="43" t="n"/>
    </row>
    <row r="34">
      <c r="D34" s="43" t="n"/>
      <c r="E34" s="43" t="n"/>
      <c r="F34" s="43" t="n"/>
      <c r="G34" s="4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Escalas e Férias da Equipa (pré-visualização)</dc:title>
  <dcterms:created xsi:type="dcterms:W3CDTF">2026-11-01T09:38:34Z</dcterms:created>
  <dcterms:modified xsi:type="dcterms:W3CDTF">2026-11-01T09:38:34Z</dcterms:modified>
</cp:coreProperties>
</file>